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<sst xmlns="http://schemas.openxmlformats.org/spreadsheetml/2006/main" count="488" uniqueCount="194">
  <si>
    <t>ОТЧЕТ ОБ ИСПОЛНЕНИИ БЮДЖЕТА</t>
  </si>
  <si>
    <t>КОДЫ</t>
  </si>
  <si>
    <t xml:space="preserve">Форма по ОКУД </t>
  </si>
  <si>
    <t>0503117</t>
  </si>
  <si>
    <t>на 1 апреля 2022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</si>
  <si>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</si>
  <si>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</si>
  <si>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</si>
  <si>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</si>
  <si>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</si>
  <si>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</si>
  <si>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</si>
  <si>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</si>
  <si>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</si>
  <si>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</si>
  <si>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71829412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</si>
  <si>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</si>
  <si>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</si>
  <si>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</si>
  <si>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</si>
  <si>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</si>
  <si>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</si>
  <si>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</si>
  <si>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</si>
  <si>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</si>
  <si>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</si>
  <si>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</si>
  <si>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</si>
  <si>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</si>
  <si>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</si>
  <si>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</si>
  <si>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</si>
  <si>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</si>
  <si>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</si>
  <si>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</si>
  <si>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</si>
  <si>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</si>
  <si>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</si>
  <si>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</si>
  <si>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</si>
  <si>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</si>
  <si>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</si>
  <si>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</si>
  <si>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</si>
  <si>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</si>
  <si>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</si>
  <si>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</si>
  <si>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</si>
  <si>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</si>
  <si>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</si>
  <si>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</si>
  <si>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</si>
  <si>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</si>
  <si>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</si>
  <si>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</si>
  <si>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</si>
  <si>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</si>
  <si>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</si>
  <si>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</si>
  <si>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</si>
  <si>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</si>
  <si>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</si>
  <si>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</si>
  <si>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</si>
  <si>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</si>
  <si>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</si>
  <si>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</si>
  <si>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</si>
  <si>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</si>
  <si>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</si>
  <si>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</si>
  <si>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</si>
  <si>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</si>
  <si>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</si>
  <si>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</si>
  <si>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</si>
  <si>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</si>
  <si>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</si>
  <si>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</si>
  <si>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</si>
  <si>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</si>
  <si>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</si>
  <si>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</si>
  <si>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от государственных (муниципальных) организаций в бюджеты сельских поселений</t>
  </si>
  <si>
    <t>650 20305099 10 0000 150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</si>
  <si>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</si>
  <si>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</si>
  <si>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</si>
  <si>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</si>
  <si>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</si>
  <si>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</si>
  <si>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</si>
  <si>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</si>
  <si>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</si>
  <si>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</si>
  <si>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</si>
  <si>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</si>
  <si>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</si>
  <si>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</si>
  <si>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</si>
  <si>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</si>
  <si>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650 0104 1900102040 122</t>
  </si>
  <si>
    <t>214</t>
  </si>
  <si>
    <t>650 0104 1900102040 129</t>
  </si>
  <si>
    <t>650 0104 1900102050 121</t>
  </si>
  <si>
    <t>650 0104 1900102050 122</t>
  </si>
  <si>
    <t>650 0104 1900102050 129</t>
  </si>
  <si>
    <t>Услуги связи</t>
  </si>
  <si>
    <t>650 0104 1900102400 244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</si>
  <si>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</si>
  <si>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</si>
  <si>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</si>
  <si>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</si>
  <si>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</si>
  <si>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</si>
  <si>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</si>
  <si>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</si>
  <si>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</si>
  <si>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</si>
  <si>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</si>
  <si>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</si>
  <si>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</si>
  <si>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650 0104 1900102400 247</t>
  </si>
  <si>
    <t>Налоги, пошлины и сборы</t>
  </si>
  <si>
    <t>650 0104 1900102400 851</t>
  </si>
  <si>
    <t>291</t>
  </si>
  <si>
    <t>650 0104 1900102400 852</t>
  </si>
  <si>
    <t>650 0104 1900102400 853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</si>
  <si>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</si>
  <si>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</si>
  <si>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</si>
  <si>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</si>
  <si>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</si>
  <si>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650 0203 7000051180 244</t>
  </si>
  <si>
    <t>650 0310 1410299990 244</t>
  </si>
  <si>
    <t>650 0310 1410320802 244</t>
  </si>
  <si>
    <t>650 0310 1420120803 244</t>
  </si>
  <si>
    <t>650 0314 1300199990 244</t>
  </si>
  <si>
    <t>650 0314 1310182300 244</t>
  </si>
  <si>
    <t>650 0314 13101S2300 123</t>
  </si>
  <si>
    <t>650 0405 0850120600 244</t>
  </si>
  <si>
    <t>650 0405 0850184200 244</t>
  </si>
  <si>
    <t>650 0409 1830189010 244</t>
  </si>
  <si>
    <t>650 0409 7000199990 244</t>
  </si>
  <si>
    <t>650 0412 3400199990 244</t>
  </si>
  <si>
    <t>650 0412 7000089020 540</t>
  </si>
  <si>
    <t>650 0501 7000099990 244</t>
  </si>
  <si>
    <t>650 0503 1830189010 244</t>
  </si>
  <si>
    <t>650 0503 3800199990 247</t>
  </si>
  <si>
    <t>650 0503 3800220817 244</t>
  </si>
  <si>
    <t>650 0503 3800299990 244</t>
  </si>
  <si>
    <t>650 0503 7000020826 244</t>
  </si>
  <si>
    <t>650 0801 0500100590 111</t>
  </si>
  <si>
    <t>650 0801 0500100590 112</t>
  </si>
  <si>
    <t>650 0801 0500100590 119</t>
  </si>
  <si>
    <t>650 0801 0500100590 244</t>
  </si>
  <si>
    <t>Транспортные услуги</t>
  </si>
  <si>
    <t>222</t>
  </si>
  <si>
    <t>Прочие материальные запасы однократного применения</t>
  </si>
  <si>
    <t>349</t>
  </si>
  <si>
    <t>650 0801 0500100590 247</t>
  </si>
  <si>
    <t>650 0801 0500100590 851</t>
  </si>
  <si>
    <t>650 0801 7000000601 111</t>
  </si>
  <si>
    <t>650 0801 7000000601 119</t>
  </si>
  <si>
    <t>650 0801 7000089020 540</t>
  </si>
  <si>
    <t>650 0907 7000020816 244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</si>
  <si>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</si>
  <si>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</si>
  <si>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</si>
  <si>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650 1101 0500200590 111</t>
  </si>
  <si>
    <t>650 1101 0500200590 119</t>
  </si>
  <si>
    <t>650 1101 0500200590 244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</si>
  <si>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</si>
  <si>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</si>
  <si>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</si>
  <si>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</si>
  <si>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</si>
  <si>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</si>
  <si>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</si>
  <si>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</si>
  <si>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</si>
  <si>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</si>
  <si>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</si>
  <si>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</si>
  <si>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</si>
  <si>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</si>
  <si>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</si>
  <si>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</si>
  <si>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</si>
  <si>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</si>
  <si>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</si>
  <si>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</si>
  <si>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</si>
  <si>
    <t xml:space="preserve">   01 апреля 2022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</si>
</sst>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12">
      <selection activeCell="A125" sqref="A125:U12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44652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49376605.68</f>
        <v>49376605.68</v>
      </c>
      <c r="M12" s="21"/>
      <c r="N12" s="21">
        <f>11239530.86</f>
        <v>11239530.86</v>
      </c>
      <c r="O12" s="21"/>
      <c r="P12" s="21"/>
      <c r="Q12" s="21"/>
      <c r="R12" s="21"/>
      <c r="S12" s="22">
        <f>38137074.82</f>
        <v>38137074.82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962800</f>
        <v>962800</v>
      </c>
      <c r="M13" s="25"/>
      <c r="N13" s="25">
        <f>263756.43</f>
        <v>263756.43</v>
      </c>
      <c r="O13" s="25"/>
      <c r="P13" s="25"/>
      <c r="Q13" s="25"/>
      <c r="R13" s="25"/>
      <c r="S13" s="26">
        <f>699043.57</f>
        <v>699043.57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5300</f>
        <v>5300</v>
      </c>
      <c r="M14" s="25"/>
      <c r="N14" s="25">
        <f>1690.09</f>
        <v>1690.09</v>
      </c>
      <c r="O14" s="25"/>
      <c r="P14" s="25"/>
      <c r="Q14" s="25"/>
      <c r="R14" s="25"/>
      <c r="S14" s="26">
        <f>3609.91</f>
        <v>3609.91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1278230</f>
        <v>1278230</v>
      </c>
      <c r="M15" s="25"/>
      <c r="N15" s="25">
        <f>319140.93</f>
        <v>319140.93</v>
      </c>
      <c r="O15" s="25"/>
      <c r="P15" s="25"/>
      <c r="Q15" s="25"/>
      <c r="R15" s="25"/>
      <c r="S15" s="26">
        <f>959089.07</f>
        <v>959089.07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-120700</f>
        <v>-120700</v>
      </c>
      <c r="M16" s="25"/>
      <c r="N16" s="25">
        <f>-35386.3</f>
        <v>-35386.3</v>
      </c>
      <c r="O16" s="25"/>
      <c r="P16" s="25"/>
      <c r="Q16" s="25"/>
      <c r="R16" s="25"/>
      <c r="S16" s="26">
        <f>-85313.7</f>
        <v>-85313.7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3700000</f>
        <v>3700000</v>
      </c>
      <c r="M17" s="25"/>
      <c r="N17" s="25">
        <f>1047161.08</f>
        <v>1047161.08</v>
      </c>
      <c r="O17" s="25"/>
      <c r="P17" s="25"/>
      <c r="Q17" s="25"/>
      <c r="R17" s="25"/>
      <c r="S17" s="26">
        <f>2652838.92</f>
        <v>2652838.92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5">
        <f>1117.93</f>
        <v>1117.93</v>
      </c>
      <c r="M18" s="25"/>
      <c r="N18" s="25">
        <f>1117.93</f>
        <v>1117.93</v>
      </c>
      <c r="O18" s="25"/>
      <c r="P18" s="25"/>
      <c r="Q18" s="25"/>
      <c r="R18" s="25"/>
      <c r="S18" s="26">
        <f>0</f>
        <v>0</v>
      </c>
      <c r="T18" s="26"/>
      <c r="U18" s="26"/>
    </row>
    <row r="19" spans="1:21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51</v>
      </c>
      <c r="K19" s="24"/>
      <c r="L19" s="25">
        <f>76096.87</f>
        <v>76096.87</v>
      </c>
      <c r="M19" s="25"/>
      <c r="N19" s="27" t="s">
        <v>52</v>
      </c>
      <c r="O19" s="27"/>
      <c r="P19" s="27"/>
      <c r="Q19" s="27"/>
      <c r="R19" s="27"/>
      <c r="S19" s="26">
        <f>76096.87</f>
        <v>76096.87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130000</f>
        <v>130000</v>
      </c>
      <c r="M20" s="25"/>
      <c r="N20" s="25">
        <f>9610.51</f>
        <v>9610.51</v>
      </c>
      <c r="O20" s="25"/>
      <c r="P20" s="25"/>
      <c r="Q20" s="25"/>
      <c r="R20" s="25"/>
      <c r="S20" s="26">
        <f>120389.49</f>
        <v>120389.49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42545</f>
        <v>42545</v>
      </c>
      <c r="M21" s="25"/>
      <c r="N21" s="25">
        <f>33776.08</f>
        <v>33776.08</v>
      </c>
      <c r="O21" s="25"/>
      <c r="P21" s="25"/>
      <c r="Q21" s="25"/>
      <c r="R21" s="25"/>
      <c r="S21" s="26">
        <f>8768.92</f>
        <v>8768.92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45345</f>
        <v>45345</v>
      </c>
      <c r="M22" s="25"/>
      <c r="N22" s="25">
        <f>6949.42</f>
        <v>6949.42</v>
      </c>
      <c r="O22" s="25"/>
      <c r="P22" s="25"/>
      <c r="Q22" s="25"/>
      <c r="R22" s="25"/>
      <c r="S22" s="26">
        <f>38395.58</f>
        <v>38395.58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980000</f>
        <v>980000</v>
      </c>
      <c r="M23" s="25"/>
      <c r="N23" s="25">
        <f>80733</f>
        <v>80733</v>
      </c>
      <c r="O23" s="25"/>
      <c r="P23" s="25"/>
      <c r="Q23" s="25"/>
      <c r="R23" s="25"/>
      <c r="S23" s="26">
        <f>899267</f>
        <v>899267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85000</f>
        <v>85000</v>
      </c>
      <c r="M24" s="25"/>
      <c r="N24" s="25">
        <f>4626.01</f>
        <v>4626.01</v>
      </c>
      <c r="O24" s="25"/>
      <c r="P24" s="25"/>
      <c r="Q24" s="25"/>
      <c r="R24" s="25"/>
      <c r="S24" s="26">
        <f>80373.99</f>
        <v>80373.99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1500</f>
        <v>1500</v>
      </c>
      <c r="M25" s="25"/>
      <c r="N25" s="25">
        <f>200</f>
        <v>200</v>
      </c>
      <c r="O25" s="25"/>
      <c r="P25" s="25"/>
      <c r="Q25" s="25"/>
      <c r="R25" s="25"/>
      <c r="S25" s="26">
        <f>1300</f>
        <v>1300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269496</f>
        <v>269496</v>
      </c>
      <c r="M26" s="25"/>
      <c r="N26" s="25">
        <f>65943.01</f>
        <v>65943.01</v>
      </c>
      <c r="O26" s="25"/>
      <c r="P26" s="25"/>
      <c r="Q26" s="25"/>
      <c r="R26" s="25"/>
      <c r="S26" s="26">
        <f>203552.99</f>
        <v>203552.99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20000</f>
        <v>20000</v>
      </c>
      <c r="M27" s="25"/>
      <c r="N27" s="27" t="s">
        <v>52</v>
      </c>
      <c r="O27" s="27"/>
      <c r="P27" s="27"/>
      <c r="Q27" s="27"/>
      <c r="R27" s="27"/>
      <c r="S27" s="26">
        <f>20000</f>
        <v>20000</v>
      </c>
      <c r="T27" s="26"/>
      <c r="U27" s="26"/>
    </row>
    <row r="28" spans="1:21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7" t="s">
        <v>52</v>
      </c>
      <c r="M28" s="27"/>
      <c r="N28" s="25">
        <f>0.01</f>
        <v>0.01</v>
      </c>
      <c r="O28" s="25"/>
      <c r="P28" s="25"/>
      <c r="Q28" s="25"/>
      <c r="R28" s="25"/>
      <c r="S28" s="28" t="s">
        <v>52</v>
      </c>
      <c r="T28" s="28"/>
      <c r="U28" s="28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29068400</f>
        <v>29068400</v>
      </c>
      <c r="M29" s="25"/>
      <c r="N29" s="25">
        <f>7267100</f>
        <v>7267100</v>
      </c>
      <c r="O29" s="25"/>
      <c r="P29" s="25"/>
      <c r="Q29" s="25"/>
      <c r="R29" s="25"/>
      <c r="S29" s="26">
        <f>21801300</f>
        <v>21801300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1781937.75</f>
        <v>1781937.75</v>
      </c>
      <c r="M30" s="25"/>
      <c r="N30" s="27" t="s">
        <v>52</v>
      </c>
      <c r="O30" s="27"/>
      <c r="P30" s="27"/>
      <c r="Q30" s="27"/>
      <c r="R30" s="27"/>
      <c r="S30" s="26">
        <f>1781937.75</f>
        <v>1781937.75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21637.13</f>
        <v>21637.13</v>
      </c>
      <c r="M31" s="25"/>
      <c r="N31" s="27" t="s">
        <v>52</v>
      </c>
      <c r="O31" s="27"/>
      <c r="P31" s="27"/>
      <c r="Q31" s="27"/>
      <c r="R31" s="27"/>
      <c r="S31" s="26">
        <f>21637.13</f>
        <v>21637.13</v>
      </c>
      <c r="T31" s="26"/>
      <c r="U31" s="26"/>
    </row>
    <row r="32" spans="1:21" s="1" customFormat="1" ht="33.7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246900</f>
        <v>246900</v>
      </c>
      <c r="M32" s="25"/>
      <c r="N32" s="25">
        <f>28120.47</f>
        <v>28120.47</v>
      </c>
      <c r="O32" s="25"/>
      <c r="P32" s="25"/>
      <c r="Q32" s="25"/>
      <c r="R32" s="25"/>
      <c r="S32" s="26">
        <f>218779.53</f>
        <v>218779.53</v>
      </c>
      <c r="T32" s="26"/>
      <c r="U32" s="26"/>
    </row>
    <row r="33" spans="1:21" s="1" customFormat="1" ht="45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2745708.8</f>
        <v>2745708.8</v>
      </c>
      <c r="M33" s="25"/>
      <c r="N33" s="25">
        <f>686427.2</f>
        <v>686427.2</v>
      </c>
      <c r="O33" s="25"/>
      <c r="P33" s="25"/>
      <c r="Q33" s="25"/>
      <c r="R33" s="25"/>
      <c r="S33" s="26">
        <f>2059281.6</f>
        <v>2059281.6</v>
      </c>
      <c r="T33" s="26"/>
      <c r="U33" s="26"/>
    </row>
    <row r="34" spans="1:21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5">
        <f>7690291.2</f>
        <v>7690291.2</v>
      </c>
      <c r="M34" s="25"/>
      <c r="N34" s="25">
        <f>1113564.99</f>
        <v>1113564.99</v>
      </c>
      <c r="O34" s="25"/>
      <c r="P34" s="25"/>
      <c r="Q34" s="25"/>
      <c r="R34" s="25"/>
      <c r="S34" s="26">
        <f>6576726.21</f>
        <v>6576726.21</v>
      </c>
      <c r="T34" s="26"/>
      <c r="U34" s="26"/>
    </row>
    <row r="35" spans="1:21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4" t="s">
        <v>36</v>
      </c>
      <c r="I35" s="24"/>
      <c r="J35" s="24" t="s">
        <v>84</v>
      </c>
      <c r="K35" s="24"/>
      <c r="L35" s="25">
        <f>345000</f>
        <v>345000</v>
      </c>
      <c r="M35" s="25"/>
      <c r="N35" s="25">
        <f>345000</f>
        <v>345000</v>
      </c>
      <c r="O35" s="25"/>
      <c r="P35" s="25"/>
      <c r="Q35" s="25"/>
      <c r="R35" s="25"/>
      <c r="S35" s="26">
        <f>0</f>
        <v>0</v>
      </c>
      <c r="T35" s="26"/>
      <c r="U35" s="26"/>
    </row>
    <row r="36" spans="1:21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" customFormat="1" ht="34.5" customHeight="1">
      <c r="A38" s="13" t="s">
        <v>23</v>
      </c>
      <c r="B38" s="13"/>
      <c r="C38" s="13"/>
      <c r="D38" s="13"/>
      <c r="E38" s="13"/>
      <c r="F38" s="13"/>
      <c r="G38" s="13" t="s">
        <v>24</v>
      </c>
      <c r="H38" s="13"/>
      <c r="I38" s="13" t="s">
        <v>86</v>
      </c>
      <c r="J38" s="13"/>
      <c r="K38" s="14" t="s">
        <v>87</v>
      </c>
      <c r="L38" s="14"/>
      <c r="M38" s="14" t="s">
        <v>26</v>
      </c>
      <c r="N38" s="14"/>
      <c r="O38" s="14" t="s">
        <v>27</v>
      </c>
      <c r="P38" s="14"/>
      <c r="Q38" s="14"/>
      <c r="R38" s="14"/>
      <c r="S38" s="14"/>
      <c r="T38" s="15" t="s">
        <v>28</v>
      </c>
      <c r="U38" s="15"/>
    </row>
    <row r="39" spans="1:21" s="1" customFormat="1" ht="13.5" customHeight="1">
      <c r="A39" s="16" t="s">
        <v>29</v>
      </c>
      <c r="B39" s="16"/>
      <c r="C39" s="16"/>
      <c r="D39" s="16"/>
      <c r="E39" s="16"/>
      <c r="F39" s="16"/>
      <c r="G39" s="16" t="s">
        <v>30</v>
      </c>
      <c r="H39" s="16"/>
      <c r="I39" s="16" t="s">
        <v>31</v>
      </c>
      <c r="J39" s="16"/>
      <c r="K39" s="17" t="s">
        <v>32</v>
      </c>
      <c r="L39" s="17"/>
      <c r="M39" s="17" t="s">
        <v>33</v>
      </c>
      <c r="N39" s="17"/>
      <c r="O39" s="17" t="s">
        <v>34</v>
      </c>
      <c r="P39" s="17"/>
      <c r="Q39" s="17"/>
      <c r="R39" s="17"/>
      <c r="S39" s="17"/>
      <c r="T39" s="18" t="s">
        <v>88</v>
      </c>
      <c r="U39" s="18"/>
    </row>
    <row r="40" spans="1:21" s="1" customFormat="1" ht="13.5" customHeight="1">
      <c r="A40" s="19" t="s">
        <v>89</v>
      </c>
      <c r="B40" s="19"/>
      <c r="C40" s="19"/>
      <c r="D40" s="19"/>
      <c r="E40" s="19"/>
      <c r="F40" s="19"/>
      <c r="G40" s="20" t="s">
        <v>90</v>
      </c>
      <c r="H40" s="20"/>
      <c r="I40" s="20" t="s">
        <v>37</v>
      </c>
      <c r="J40" s="20"/>
      <c r="K40" s="30" t="s">
        <v>37</v>
      </c>
      <c r="L40" s="30"/>
      <c r="M40" s="21">
        <f>49593044.95</f>
        <v>49593044.95</v>
      </c>
      <c r="N40" s="21"/>
      <c r="O40" s="21">
        <f>10918081.61</f>
        <v>10918081.61</v>
      </c>
      <c r="P40" s="21"/>
      <c r="Q40" s="21"/>
      <c r="R40" s="21"/>
      <c r="S40" s="21"/>
      <c r="T40" s="22">
        <f>38674963.34</f>
        <v>38674963.34</v>
      </c>
      <c r="U40" s="22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90</v>
      </c>
      <c r="H41" s="32"/>
      <c r="I41" s="32" t="s">
        <v>92</v>
      </c>
      <c r="J41" s="32"/>
      <c r="K41" s="33" t="s">
        <v>93</v>
      </c>
      <c r="L41" s="33"/>
      <c r="M41" s="34">
        <f>1457862</f>
        <v>1457862</v>
      </c>
      <c r="N41" s="34"/>
      <c r="O41" s="34">
        <f>643012.95</f>
        <v>643012.95</v>
      </c>
      <c r="P41" s="34"/>
      <c r="Q41" s="34"/>
      <c r="R41" s="34"/>
      <c r="S41" s="34"/>
      <c r="T41" s="35">
        <f>814849.05</f>
        <v>814849.05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90</v>
      </c>
      <c r="H42" s="32"/>
      <c r="I42" s="32" t="s">
        <v>95</v>
      </c>
      <c r="J42" s="32"/>
      <c r="K42" s="33" t="s">
        <v>96</v>
      </c>
      <c r="L42" s="33"/>
      <c r="M42" s="34">
        <f>440274.75</f>
        <v>440274.75</v>
      </c>
      <c r="N42" s="34"/>
      <c r="O42" s="34">
        <f>156479.55</f>
        <v>156479.55</v>
      </c>
      <c r="P42" s="34"/>
      <c r="Q42" s="34"/>
      <c r="R42" s="34"/>
      <c r="S42" s="34"/>
      <c r="T42" s="35">
        <f>283795.2</f>
        <v>283795.2</v>
      </c>
      <c r="U42" s="35"/>
    </row>
    <row r="43" spans="1:21" s="1" customFormat="1" ht="13.5" customHeight="1">
      <c r="A43" s="31" t="s">
        <v>91</v>
      </c>
      <c r="B43" s="31"/>
      <c r="C43" s="31"/>
      <c r="D43" s="31"/>
      <c r="E43" s="31"/>
      <c r="F43" s="31"/>
      <c r="G43" s="32" t="s">
        <v>90</v>
      </c>
      <c r="H43" s="32"/>
      <c r="I43" s="32" t="s">
        <v>97</v>
      </c>
      <c r="J43" s="32"/>
      <c r="K43" s="33" t="s">
        <v>93</v>
      </c>
      <c r="L43" s="33"/>
      <c r="M43" s="34">
        <f>1271550</f>
        <v>1271550</v>
      </c>
      <c r="N43" s="34"/>
      <c r="O43" s="34">
        <f>455958.31</f>
        <v>455958.31</v>
      </c>
      <c r="P43" s="34"/>
      <c r="Q43" s="34"/>
      <c r="R43" s="34"/>
      <c r="S43" s="34"/>
      <c r="T43" s="35">
        <f>815591.69</f>
        <v>815591.69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90</v>
      </c>
      <c r="H44" s="32"/>
      <c r="I44" s="32" t="s">
        <v>97</v>
      </c>
      <c r="J44" s="32"/>
      <c r="K44" s="33" t="s">
        <v>99</v>
      </c>
      <c r="L44" s="33"/>
      <c r="M44" s="34">
        <f>5371.56</f>
        <v>5371.56</v>
      </c>
      <c r="N44" s="34"/>
      <c r="O44" s="34">
        <f>5371.56</f>
        <v>5371.56</v>
      </c>
      <c r="P44" s="34"/>
      <c r="Q44" s="34"/>
      <c r="R44" s="34"/>
      <c r="S44" s="34"/>
      <c r="T44" s="35">
        <f>0</f>
        <v>0</v>
      </c>
      <c r="U44" s="35"/>
    </row>
    <row r="45" spans="1:21" s="1" customFormat="1" ht="13.5" customHeight="1">
      <c r="A45" s="31" t="s">
        <v>100</v>
      </c>
      <c r="B45" s="31"/>
      <c r="C45" s="31"/>
      <c r="D45" s="31"/>
      <c r="E45" s="31"/>
      <c r="F45" s="31"/>
      <c r="G45" s="32" t="s">
        <v>90</v>
      </c>
      <c r="H45" s="32"/>
      <c r="I45" s="32" t="s">
        <v>101</v>
      </c>
      <c r="J45" s="32"/>
      <c r="K45" s="33" t="s">
        <v>102</v>
      </c>
      <c r="L45" s="33"/>
      <c r="M45" s="34">
        <f>60000</f>
        <v>60000</v>
      </c>
      <c r="N45" s="34"/>
      <c r="O45" s="36" t="s">
        <v>52</v>
      </c>
      <c r="P45" s="36"/>
      <c r="Q45" s="36"/>
      <c r="R45" s="36"/>
      <c r="S45" s="36"/>
      <c r="T45" s="35">
        <f>60000</f>
        <v>60000</v>
      </c>
      <c r="U45" s="35"/>
    </row>
    <row r="46" spans="1:21" s="1" customFormat="1" ht="13.5" customHeight="1">
      <c r="A46" s="31" t="s">
        <v>94</v>
      </c>
      <c r="B46" s="31"/>
      <c r="C46" s="31"/>
      <c r="D46" s="31"/>
      <c r="E46" s="31"/>
      <c r="F46" s="31"/>
      <c r="G46" s="32" t="s">
        <v>90</v>
      </c>
      <c r="H46" s="32"/>
      <c r="I46" s="32" t="s">
        <v>103</v>
      </c>
      <c r="J46" s="32"/>
      <c r="K46" s="33" t="s">
        <v>96</v>
      </c>
      <c r="L46" s="33"/>
      <c r="M46" s="34">
        <f>384008</f>
        <v>384008</v>
      </c>
      <c r="N46" s="34"/>
      <c r="O46" s="34">
        <f>77675.37</f>
        <v>77675.37</v>
      </c>
      <c r="P46" s="34"/>
      <c r="Q46" s="34"/>
      <c r="R46" s="34"/>
      <c r="S46" s="34"/>
      <c r="T46" s="35">
        <f>306332.63</f>
        <v>306332.63</v>
      </c>
      <c r="U46" s="35"/>
    </row>
    <row r="47" spans="1:21" s="1" customFormat="1" ht="13.5" customHeight="1">
      <c r="A47" s="31" t="s">
        <v>91</v>
      </c>
      <c r="B47" s="31"/>
      <c r="C47" s="31"/>
      <c r="D47" s="31"/>
      <c r="E47" s="31"/>
      <c r="F47" s="31"/>
      <c r="G47" s="32" t="s">
        <v>90</v>
      </c>
      <c r="H47" s="32"/>
      <c r="I47" s="32" t="s">
        <v>104</v>
      </c>
      <c r="J47" s="32"/>
      <c r="K47" s="33" t="s">
        <v>93</v>
      </c>
      <c r="L47" s="33"/>
      <c r="M47" s="34">
        <f>6510896</f>
        <v>6510896</v>
      </c>
      <c r="N47" s="34"/>
      <c r="O47" s="34">
        <f>2116402.4</f>
        <v>2116402.4</v>
      </c>
      <c r="P47" s="34"/>
      <c r="Q47" s="34"/>
      <c r="R47" s="34"/>
      <c r="S47" s="34"/>
      <c r="T47" s="35">
        <f>4394493.6</f>
        <v>4394493.6</v>
      </c>
      <c r="U47" s="35"/>
    </row>
    <row r="48" spans="1:21" s="1" customFormat="1" ht="13.5" customHeight="1">
      <c r="A48" s="31" t="s">
        <v>98</v>
      </c>
      <c r="B48" s="31"/>
      <c r="C48" s="31"/>
      <c r="D48" s="31"/>
      <c r="E48" s="31"/>
      <c r="F48" s="31"/>
      <c r="G48" s="32" t="s">
        <v>90</v>
      </c>
      <c r="H48" s="32"/>
      <c r="I48" s="32" t="s">
        <v>104</v>
      </c>
      <c r="J48" s="32"/>
      <c r="K48" s="33" t="s">
        <v>99</v>
      </c>
      <c r="L48" s="33"/>
      <c r="M48" s="34">
        <f>38079.37</f>
        <v>38079.37</v>
      </c>
      <c r="N48" s="34"/>
      <c r="O48" s="34">
        <f>38079.37</f>
        <v>38079.37</v>
      </c>
      <c r="P48" s="34"/>
      <c r="Q48" s="34"/>
      <c r="R48" s="34"/>
      <c r="S48" s="34"/>
      <c r="T48" s="35">
        <f>0</f>
        <v>0</v>
      </c>
      <c r="U48" s="35"/>
    </row>
    <row r="49" spans="1:21" s="1" customFormat="1" ht="13.5" customHeight="1">
      <c r="A49" s="31" t="s">
        <v>100</v>
      </c>
      <c r="B49" s="31"/>
      <c r="C49" s="31"/>
      <c r="D49" s="31"/>
      <c r="E49" s="31"/>
      <c r="F49" s="31"/>
      <c r="G49" s="32" t="s">
        <v>90</v>
      </c>
      <c r="H49" s="32"/>
      <c r="I49" s="32" t="s">
        <v>105</v>
      </c>
      <c r="J49" s="32"/>
      <c r="K49" s="33" t="s">
        <v>102</v>
      </c>
      <c r="L49" s="33"/>
      <c r="M49" s="34">
        <f>350000</f>
        <v>350000</v>
      </c>
      <c r="N49" s="34"/>
      <c r="O49" s="36" t="s">
        <v>52</v>
      </c>
      <c r="P49" s="36"/>
      <c r="Q49" s="36"/>
      <c r="R49" s="36"/>
      <c r="S49" s="36"/>
      <c r="T49" s="35">
        <f>350000</f>
        <v>350000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90</v>
      </c>
      <c r="H50" s="32"/>
      <c r="I50" s="32" t="s">
        <v>106</v>
      </c>
      <c r="J50" s="32"/>
      <c r="K50" s="33" t="s">
        <v>96</v>
      </c>
      <c r="L50" s="33"/>
      <c r="M50" s="34">
        <f>1966290</f>
        <v>1966290</v>
      </c>
      <c r="N50" s="34"/>
      <c r="O50" s="34">
        <f>427576.67</f>
        <v>427576.67</v>
      </c>
      <c r="P50" s="34"/>
      <c r="Q50" s="34"/>
      <c r="R50" s="34"/>
      <c r="S50" s="34"/>
      <c r="T50" s="35">
        <f>1538713.33</f>
        <v>1538713.33</v>
      </c>
      <c r="U50" s="35"/>
    </row>
    <row r="51" spans="1:21" s="1" customFormat="1" ht="13.5" customHeight="1">
      <c r="A51" s="31" t="s">
        <v>107</v>
      </c>
      <c r="B51" s="31"/>
      <c r="C51" s="31"/>
      <c r="D51" s="31"/>
      <c r="E51" s="31"/>
      <c r="F51" s="31"/>
      <c r="G51" s="32" t="s">
        <v>90</v>
      </c>
      <c r="H51" s="32"/>
      <c r="I51" s="32" t="s">
        <v>108</v>
      </c>
      <c r="J51" s="32"/>
      <c r="K51" s="33" t="s">
        <v>109</v>
      </c>
      <c r="L51" s="33"/>
      <c r="M51" s="34">
        <f>200000</f>
        <v>200000</v>
      </c>
      <c r="N51" s="34"/>
      <c r="O51" s="34">
        <f>47047.15</f>
        <v>47047.15</v>
      </c>
      <c r="P51" s="34"/>
      <c r="Q51" s="34"/>
      <c r="R51" s="34"/>
      <c r="S51" s="34"/>
      <c r="T51" s="35">
        <f>152952.85</f>
        <v>152952.85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90</v>
      </c>
      <c r="H52" s="32"/>
      <c r="I52" s="32" t="s">
        <v>108</v>
      </c>
      <c r="J52" s="32"/>
      <c r="K52" s="33" t="s">
        <v>111</v>
      </c>
      <c r="L52" s="33"/>
      <c r="M52" s="34">
        <f>8194.89</f>
        <v>8194.89</v>
      </c>
      <c r="N52" s="34"/>
      <c r="O52" s="34">
        <f>8194.89</f>
        <v>8194.89</v>
      </c>
      <c r="P52" s="34"/>
      <c r="Q52" s="34"/>
      <c r="R52" s="34"/>
      <c r="S52" s="34"/>
      <c r="T52" s="35">
        <f>0</f>
        <v>0</v>
      </c>
      <c r="U52" s="35"/>
    </row>
    <row r="53" spans="1:21" s="1" customFormat="1" ht="13.5" customHeight="1">
      <c r="A53" s="31" t="s">
        <v>112</v>
      </c>
      <c r="B53" s="31"/>
      <c r="C53" s="31"/>
      <c r="D53" s="31"/>
      <c r="E53" s="31"/>
      <c r="F53" s="31"/>
      <c r="G53" s="32" t="s">
        <v>90</v>
      </c>
      <c r="H53" s="32"/>
      <c r="I53" s="32" t="s">
        <v>108</v>
      </c>
      <c r="J53" s="32"/>
      <c r="K53" s="33" t="s">
        <v>113</v>
      </c>
      <c r="L53" s="33"/>
      <c r="M53" s="34">
        <f>65000</f>
        <v>65000</v>
      </c>
      <c r="N53" s="34"/>
      <c r="O53" s="34">
        <f>26860.01</f>
        <v>26860.01</v>
      </c>
      <c r="P53" s="34"/>
      <c r="Q53" s="34"/>
      <c r="R53" s="34"/>
      <c r="S53" s="34"/>
      <c r="T53" s="35">
        <f>38139.99</f>
        <v>38139.99</v>
      </c>
      <c r="U53" s="35"/>
    </row>
    <row r="54" spans="1:21" s="1" customFormat="1" ht="13.5" customHeight="1">
      <c r="A54" s="31" t="s">
        <v>114</v>
      </c>
      <c r="B54" s="31"/>
      <c r="C54" s="31"/>
      <c r="D54" s="31"/>
      <c r="E54" s="31"/>
      <c r="F54" s="31"/>
      <c r="G54" s="32" t="s">
        <v>90</v>
      </c>
      <c r="H54" s="32"/>
      <c r="I54" s="32" t="s">
        <v>108</v>
      </c>
      <c r="J54" s="32"/>
      <c r="K54" s="33" t="s">
        <v>115</v>
      </c>
      <c r="L54" s="33"/>
      <c r="M54" s="34">
        <f>650000</f>
        <v>650000</v>
      </c>
      <c r="N54" s="34"/>
      <c r="O54" s="34">
        <f>224017.45</f>
        <v>224017.45</v>
      </c>
      <c r="P54" s="34"/>
      <c r="Q54" s="34"/>
      <c r="R54" s="34"/>
      <c r="S54" s="34"/>
      <c r="T54" s="35">
        <f>425982.55</f>
        <v>425982.55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90</v>
      </c>
      <c r="H55" s="32"/>
      <c r="I55" s="32" t="s">
        <v>108</v>
      </c>
      <c r="J55" s="32"/>
      <c r="K55" s="33" t="s">
        <v>117</v>
      </c>
      <c r="L55" s="33"/>
      <c r="M55" s="34">
        <f>300000</f>
        <v>300000</v>
      </c>
      <c r="N55" s="34"/>
      <c r="O55" s="36" t="s">
        <v>52</v>
      </c>
      <c r="P55" s="36"/>
      <c r="Q55" s="36"/>
      <c r="R55" s="36"/>
      <c r="S55" s="36"/>
      <c r="T55" s="35">
        <f>300000</f>
        <v>300000</v>
      </c>
      <c r="U55" s="35"/>
    </row>
    <row r="56" spans="1:21" s="1" customFormat="1" ht="13.5" customHeight="1">
      <c r="A56" s="31" t="s">
        <v>118</v>
      </c>
      <c r="B56" s="31"/>
      <c r="C56" s="31"/>
      <c r="D56" s="31"/>
      <c r="E56" s="31"/>
      <c r="F56" s="31"/>
      <c r="G56" s="32" t="s">
        <v>90</v>
      </c>
      <c r="H56" s="32"/>
      <c r="I56" s="32" t="s">
        <v>108</v>
      </c>
      <c r="J56" s="32"/>
      <c r="K56" s="33" t="s">
        <v>119</v>
      </c>
      <c r="L56" s="33"/>
      <c r="M56" s="34">
        <f>580958</f>
        <v>580958</v>
      </c>
      <c r="N56" s="34"/>
      <c r="O56" s="34">
        <f>86181.27</f>
        <v>86181.27</v>
      </c>
      <c r="P56" s="34"/>
      <c r="Q56" s="34"/>
      <c r="R56" s="34"/>
      <c r="S56" s="34"/>
      <c r="T56" s="35">
        <f>494776.73</f>
        <v>494776.73</v>
      </c>
      <c r="U56" s="35"/>
    </row>
    <row r="57" spans="1:21" s="1" customFormat="1" ht="13.5" customHeight="1">
      <c r="A57" s="31" t="s">
        <v>120</v>
      </c>
      <c r="B57" s="31"/>
      <c r="C57" s="31"/>
      <c r="D57" s="31"/>
      <c r="E57" s="31"/>
      <c r="F57" s="31"/>
      <c r="G57" s="32" t="s">
        <v>90</v>
      </c>
      <c r="H57" s="32"/>
      <c r="I57" s="32" t="s">
        <v>108</v>
      </c>
      <c r="J57" s="32"/>
      <c r="K57" s="33" t="s">
        <v>121</v>
      </c>
      <c r="L57" s="33"/>
      <c r="M57" s="34">
        <f>250000</f>
        <v>250000</v>
      </c>
      <c r="N57" s="34"/>
      <c r="O57" s="34">
        <f>57523</f>
        <v>57523</v>
      </c>
      <c r="P57" s="34"/>
      <c r="Q57" s="34"/>
      <c r="R57" s="34"/>
      <c r="S57" s="34"/>
      <c r="T57" s="35">
        <f>192477</f>
        <v>192477</v>
      </c>
      <c r="U57" s="35"/>
    </row>
    <row r="58" spans="1:21" s="1" customFormat="1" ht="13.5" customHeight="1">
      <c r="A58" s="31" t="s">
        <v>110</v>
      </c>
      <c r="B58" s="31"/>
      <c r="C58" s="31"/>
      <c r="D58" s="31"/>
      <c r="E58" s="31"/>
      <c r="F58" s="31"/>
      <c r="G58" s="32" t="s">
        <v>90</v>
      </c>
      <c r="H58" s="32"/>
      <c r="I58" s="32" t="s">
        <v>122</v>
      </c>
      <c r="J58" s="32"/>
      <c r="K58" s="33" t="s">
        <v>111</v>
      </c>
      <c r="L58" s="33"/>
      <c r="M58" s="34">
        <f>247805.11</f>
        <v>247805.11</v>
      </c>
      <c r="N58" s="34"/>
      <c r="O58" s="34">
        <f>117220.99</f>
        <v>117220.99</v>
      </c>
      <c r="P58" s="34"/>
      <c r="Q58" s="34"/>
      <c r="R58" s="34"/>
      <c r="S58" s="34"/>
      <c r="T58" s="35">
        <f>130584.12</f>
        <v>130584.12</v>
      </c>
      <c r="U58" s="35"/>
    </row>
    <row r="59" spans="1:21" s="1" customFormat="1" ht="13.5" customHeight="1">
      <c r="A59" s="31" t="s">
        <v>123</v>
      </c>
      <c r="B59" s="31"/>
      <c r="C59" s="31"/>
      <c r="D59" s="31"/>
      <c r="E59" s="31"/>
      <c r="F59" s="31"/>
      <c r="G59" s="32" t="s">
        <v>90</v>
      </c>
      <c r="H59" s="32"/>
      <c r="I59" s="32" t="s">
        <v>124</v>
      </c>
      <c r="J59" s="32"/>
      <c r="K59" s="33" t="s">
        <v>125</v>
      </c>
      <c r="L59" s="33"/>
      <c r="M59" s="34">
        <f>400000</f>
        <v>400000</v>
      </c>
      <c r="N59" s="34"/>
      <c r="O59" s="36" t="s">
        <v>52</v>
      </c>
      <c r="P59" s="36"/>
      <c r="Q59" s="36"/>
      <c r="R59" s="36"/>
      <c r="S59" s="36"/>
      <c r="T59" s="35">
        <f>400000</f>
        <v>400000</v>
      </c>
      <c r="U59" s="35"/>
    </row>
    <row r="60" spans="1:21" s="1" customFormat="1" ht="13.5" customHeight="1">
      <c r="A60" s="31" t="s">
        <v>123</v>
      </c>
      <c r="B60" s="31"/>
      <c r="C60" s="31"/>
      <c r="D60" s="31"/>
      <c r="E60" s="31"/>
      <c r="F60" s="31"/>
      <c r="G60" s="32" t="s">
        <v>90</v>
      </c>
      <c r="H60" s="32"/>
      <c r="I60" s="32" t="s">
        <v>126</v>
      </c>
      <c r="J60" s="32"/>
      <c r="K60" s="33" t="s">
        <v>125</v>
      </c>
      <c r="L60" s="33"/>
      <c r="M60" s="34">
        <f>30000</f>
        <v>30000</v>
      </c>
      <c r="N60" s="34"/>
      <c r="O60" s="36" t="s">
        <v>52</v>
      </c>
      <c r="P60" s="36"/>
      <c r="Q60" s="36"/>
      <c r="R60" s="36"/>
      <c r="S60" s="36"/>
      <c r="T60" s="35">
        <f>30000</f>
        <v>30000</v>
      </c>
      <c r="U60" s="35"/>
    </row>
    <row r="61" spans="1:21" s="1" customFormat="1" ht="13.5" customHeight="1">
      <c r="A61" s="31" t="s">
        <v>123</v>
      </c>
      <c r="B61" s="31"/>
      <c r="C61" s="31"/>
      <c r="D61" s="31"/>
      <c r="E61" s="31"/>
      <c r="F61" s="31"/>
      <c r="G61" s="32" t="s">
        <v>90</v>
      </c>
      <c r="H61" s="32"/>
      <c r="I61" s="32" t="s">
        <v>127</v>
      </c>
      <c r="J61" s="32"/>
      <c r="K61" s="33" t="s">
        <v>125</v>
      </c>
      <c r="L61" s="33"/>
      <c r="M61" s="34">
        <f>15000</f>
        <v>15000</v>
      </c>
      <c r="N61" s="34"/>
      <c r="O61" s="36" t="s">
        <v>52</v>
      </c>
      <c r="P61" s="36"/>
      <c r="Q61" s="36"/>
      <c r="R61" s="36"/>
      <c r="S61" s="36"/>
      <c r="T61" s="35">
        <f>15000</f>
        <v>15000</v>
      </c>
      <c r="U61" s="35"/>
    </row>
    <row r="62" spans="1:21" s="1" customFormat="1" ht="13.5" customHeight="1">
      <c r="A62" s="31" t="s">
        <v>128</v>
      </c>
      <c r="B62" s="31"/>
      <c r="C62" s="31"/>
      <c r="D62" s="31"/>
      <c r="E62" s="31"/>
      <c r="F62" s="31"/>
      <c r="G62" s="32" t="s">
        <v>90</v>
      </c>
      <c r="H62" s="32"/>
      <c r="I62" s="32" t="s">
        <v>129</v>
      </c>
      <c r="J62" s="32"/>
      <c r="K62" s="33" t="s">
        <v>130</v>
      </c>
      <c r="L62" s="33"/>
      <c r="M62" s="34">
        <f>19042</f>
        <v>19042</v>
      </c>
      <c r="N62" s="34"/>
      <c r="O62" s="36" t="s">
        <v>52</v>
      </c>
      <c r="P62" s="36"/>
      <c r="Q62" s="36"/>
      <c r="R62" s="36"/>
      <c r="S62" s="36"/>
      <c r="T62" s="35">
        <f>19042</f>
        <v>19042</v>
      </c>
      <c r="U62" s="35"/>
    </row>
    <row r="63" spans="1:21" s="1" customFormat="1" ht="13.5" customHeight="1">
      <c r="A63" s="31" t="s">
        <v>91</v>
      </c>
      <c r="B63" s="31"/>
      <c r="C63" s="31"/>
      <c r="D63" s="31"/>
      <c r="E63" s="31"/>
      <c r="F63" s="31"/>
      <c r="G63" s="32" t="s">
        <v>90</v>
      </c>
      <c r="H63" s="32"/>
      <c r="I63" s="32" t="s">
        <v>131</v>
      </c>
      <c r="J63" s="32"/>
      <c r="K63" s="33" t="s">
        <v>93</v>
      </c>
      <c r="L63" s="33"/>
      <c r="M63" s="34">
        <f>146000</f>
        <v>146000</v>
      </c>
      <c r="N63" s="34"/>
      <c r="O63" s="34">
        <f>21597.91</f>
        <v>21597.91</v>
      </c>
      <c r="P63" s="34"/>
      <c r="Q63" s="34"/>
      <c r="R63" s="34"/>
      <c r="S63" s="34"/>
      <c r="T63" s="35">
        <f>124402.09</f>
        <v>124402.09</v>
      </c>
      <c r="U63" s="35"/>
    </row>
    <row r="64" spans="1:21" s="1" customFormat="1" ht="13.5" customHeight="1">
      <c r="A64" s="31" t="s">
        <v>94</v>
      </c>
      <c r="B64" s="31"/>
      <c r="C64" s="31"/>
      <c r="D64" s="31"/>
      <c r="E64" s="31"/>
      <c r="F64" s="31"/>
      <c r="G64" s="32" t="s">
        <v>90</v>
      </c>
      <c r="H64" s="32"/>
      <c r="I64" s="32" t="s">
        <v>132</v>
      </c>
      <c r="J64" s="32"/>
      <c r="K64" s="33" t="s">
        <v>96</v>
      </c>
      <c r="L64" s="33"/>
      <c r="M64" s="34">
        <f>44100</f>
        <v>44100</v>
      </c>
      <c r="N64" s="34"/>
      <c r="O64" s="34">
        <f>6522.56</f>
        <v>6522.56</v>
      </c>
      <c r="P64" s="34"/>
      <c r="Q64" s="34"/>
      <c r="R64" s="34"/>
      <c r="S64" s="34"/>
      <c r="T64" s="35">
        <f>37577.44</f>
        <v>37577.44</v>
      </c>
      <c r="U64" s="35"/>
    </row>
    <row r="65" spans="1:21" s="1" customFormat="1" ht="13.5" customHeight="1">
      <c r="A65" s="31" t="s">
        <v>120</v>
      </c>
      <c r="B65" s="31"/>
      <c r="C65" s="31"/>
      <c r="D65" s="31"/>
      <c r="E65" s="31"/>
      <c r="F65" s="31"/>
      <c r="G65" s="32" t="s">
        <v>90</v>
      </c>
      <c r="H65" s="32"/>
      <c r="I65" s="32" t="s">
        <v>133</v>
      </c>
      <c r="J65" s="32"/>
      <c r="K65" s="33" t="s">
        <v>121</v>
      </c>
      <c r="L65" s="33"/>
      <c r="M65" s="34">
        <f>56800</f>
        <v>56800</v>
      </c>
      <c r="N65" s="34"/>
      <c r="O65" s="36" t="s">
        <v>52</v>
      </c>
      <c r="P65" s="36"/>
      <c r="Q65" s="36"/>
      <c r="R65" s="36"/>
      <c r="S65" s="36"/>
      <c r="T65" s="35">
        <f>56800</f>
        <v>56800</v>
      </c>
      <c r="U65" s="35"/>
    </row>
    <row r="66" spans="1:21" s="1" customFormat="1" ht="13.5" customHeight="1">
      <c r="A66" s="31" t="s">
        <v>116</v>
      </c>
      <c r="B66" s="31"/>
      <c r="C66" s="31"/>
      <c r="D66" s="31"/>
      <c r="E66" s="31"/>
      <c r="F66" s="31"/>
      <c r="G66" s="32" t="s">
        <v>90</v>
      </c>
      <c r="H66" s="32"/>
      <c r="I66" s="32" t="s">
        <v>134</v>
      </c>
      <c r="J66" s="32"/>
      <c r="K66" s="33" t="s">
        <v>117</v>
      </c>
      <c r="L66" s="33"/>
      <c r="M66" s="34">
        <f>100000</f>
        <v>100000</v>
      </c>
      <c r="N66" s="34"/>
      <c r="O66" s="36" t="s">
        <v>52</v>
      </c>
      <c r="P66" s="36"/>
      <c r="Q66" s="36"/>
      <c r="R66" s="36"/>
      <c r="S66" s="36"/>
      <c r="T66" s="35">
        <f>100000</f>
        <v>100000</v>
      </c>
      <c r="U66" s="35"/>
    </row>
    <row r="67" spans="1:21" s="1" customFormat="1" ht="13.5" customHeight="1">
      <c r="A67" s="31" t="s">
        <v>112</v>
      </c>
      <c r="B67" s="31"/>
      <c r="C67" s="31"/>
      <c r="D67" s="31"/>
      <c r="E67" s="31"/>
      <c r="F67" s="31"/>
      <c r="G67" s="32" t="s">
        <v>90</v>
      </c>
      <c r="H67" s="32"/>
      <c r="I67" s="32" t="s">
        <v>135</v>
      </c>
      <c r="J67" s="32"/>
      <c r="K67" s="33" t="s">
        <v>113</v>
      </c>
      <c r="L67" s="33"/>
      <c r="M67" s="34">
        <f>1121100</f>
        <v>1121100</v>
      </c>
      <c r="N67" s="34"/>
      <c r="O67" s="36" t="s">
        <v>52</v>
      </c>
      <c r="P67" s="36"/>
      <c r="Q67" s="36"/>
      <c r="R67" s="36"/>
      <c r="S67" s="36"/>
      <c r="T67" s="35">
        <f>1121100</f>
        <v>1121100</v>
      </c>
      <c r="U67" s="35"/>
    </row>
    <row r="68" spans="1:21" s="1" customFormat="1" ht="13.5" customHeight="1">
      <c r="A68" s="31" t="s">
        <v>112</v>
      </c>
      <c r="B68" s="31"/>
      <c r="C68" s="31"/>
      <c r="D68" s="31"/>
      <c r="E68" s="31"/>
      <c r="F68" s="31"/>
      <c r="G68" s="32" t="s">
        <v>90</v>
      </c>
      <c r="H68" s="32"/>
      <c r="I68" s="32" t="s">
        <v>136</v>
      </c>
      <c r="J68" s="32"/>
      <c r="K68" s="33" t="s">
        <v>113</v>
      </c>
      <c r="L68" s="33"/>
      <c r="M68" s="34">
        <f>262763.16</f>
        <v>262763.16</v>
      </c>
      <c r="N68" s="34"/>
      <c r="O68" s="36" t="s">
        <v>52</v>
      </c>
      <c r="P68" s="36"/>
      <c r="Q68" s="36"/>
      <c r="R68" s="36"/>
      <c r="S68" s="36"/>
      <c r="T68" s="35">
        <f>262763.16</f>
        <v>262763.16</v>
      </c>
      <c r="U68" s="35"/>
    </row>
    <row r="69" spans="1:21" s="1" customFormat="1" ht="13.5" customHeight="1">
      <c r="A69" s="31" t="s">
        <v>114</v>
      </c>
      <c r="B69" s="31"/>
      <c r="C69" s="31"/>
      <c r="D69" s="31"/>
      <c r="E69" s="31"/>
      <c r="F69" s="31"/>
      <c r="G69" s="32" t="s">
        <v>90</v>
      </c>
      <c r="H69" s="32"/>
      <c r="I69" s="32" t="s">
        <v>137</v>
      </c>
      <c r="J69" s="32"/>
      <c r="K69" s="33" t="s">
        <v>115</v>
      </c>
      <c r="L69" s="33"/>
      <c r="M69" s="34">
        <f>27700</f>
        <v>27700</v>
      </c>
      <c r="N69" s="34"/>
      <c r="O69" s="36" t="s">
        <v>52</v>
      </c>
      <c r="P69" s="36"/>
      <c r="Q69" s="36"/>
      <c r="R69" s="36"/>
      <c r="S69" s="36"/>
      <c r="T69" s="35">
        <f>27700</f>
        <v>27700</v>
      </c>
      <c r="U69" s="35"/>
    </row>
    <row r="70" spans="1:21" s="1" customFormat="1" ht="13.5" customHeight="1">
      <c r="A70" s="31" t="s">
        <v>114</v>
      </c>
      <c r="B70" s="31"/>
      <c r="C70" s="31"/>
      <c r="D70" s="31"/>
      <c r="E70" s="31"/>
      <c r="F70" s="31"/>
      <c r="G70" s="32" t="s">
        <v>90</v>
      </c>
      <c r="H70" s="32"/>
      <c r="I70" s="32" t="s">
        <v>138</v>
      </c>
      <c r="J70" s="32"/>
      <c r="K70" s="33" t="s">
        <v>115</v>
      </c>
      <c r="L70" s="33"/>
      <c r="M70" s="34">
        <f>11500</f>
        <v>11500</v>
      </c>
      <c r="N70" s="34"/>
      <c r="O70" s="36" t="s">
        <v>52</v>
      </c>
      <c r="P70" s="36"/>
      <c r="Q70" s="36"/>
      <c r="R70" s="36"/>
      <c r="S70" s="36"/>
      <c r="T70" s="35">
        <f>11500</f>
        <v>11500</v>
      </c>
      <c r="U70" s="35"/>
    </row>
    <row r="71" spans="1:21" s="1" customFormat="1" ht="13.5" customHeight="1">
      <c r="A71" s="31" t="s">
        <v>114</v>
      </c>
      <c r="B71" s="31"/>
      <c r="C71" s="31"/>
      <c r="D71" s="31"/>
      <c r="E71" s="31"/>
      <c r="F71" s="31"/>
      <c r="G71" s="32" t="s">
        <v>90</v>
      </c>
      <c r="H71" s="32"/>
      <c r="I71" s="32" t="s">
        <v>139</v>
      </c>
      <c r="J71" s="32"/>
      <c r="K71" s="33" t="s">
        <v>115</v>
      </c>
      <c r="L71" s="33"/>
      <c r="M71" s="34">
        <f>11500</f>
        <v>11500</v>
      </c>
      <c r="N71" s="34"/>
      <c r="O71" s="36" t="s">
        <v>52</v>
      </c>
      <c r="P71" s="36"/>
      <c r="Q71" s="36"/>
      <c r="R71" s="36"/>
      <c r="S71" s="36"/>
      <c r="T71" s="35">
        <f>11500</f>
        <v>11500</v>
      </c>
      <c r="U71" s="35"/>
    </row>
    <row r="72" spans="1:21" s="1" customFormat="1" ht="13.5" customHeight="1">
      <c r="A72" s="31" t="s">
        <v>114</v>
      </c>
      <c r="B72" s="31"/>
      <c r="C72" s="31"/>
      <c r="D72" s="31"/>
      <c r="E72" s="31"/>
      <c r="F72" s="31"/>
      <c r="G72" s="32" t="s">
        <v>90</v>
      </c>
      <c r="H72" s="32"/>
      <c r="I72" s="32" t="s">
        <v>140</v>
      </c>
      <c r="J72" s="32"/>
      <c r="K72" s="33" t="s">
        <v>115</v>
      </c>
      <c r="L72" s="33"/>
      <c r="M72" s="34">
        <f>490355.53</f>
        <v>490355.53</v>
      </c>
      <c r="N72" s="34"/>
      <c r="O72" s="36" t="s">
        <v>52</v>
      </c>
      <c r="P72" s="36"/>
      <c r="Q72" s="36"/>
      <c r="R72" s="36"/>
      <c r="S72" s="36"/>
      <c r="T72" s="35">
        <f>490355.53</f>
        <v>490355.53</v>
      </c>
      <c r="U72" s="35"/>
    </row>
    <row r="73" spans="1:21" s="1" customFormat="1" ht="13.5" customHeight="1">
      <c r="A73" s="31" t="s">
        <v>114</v>
      </c>
      <c r="B73" s="31"/>
      <c r="C73" s="31"/>
      <c r="D73" s="31"/>
      <c r="E73" s="31"/>
      <c r="F73" s="31"/>
      <c r="G73" s="32" t="s">
        <v>90</v>
      </c>
      <c r="H73" s="32"/>
      <c r="I73" s="32" t="s">
        <v>141</v>
      </c>
      <c r="J73" s="32"/>
      <c r="K73" s="33" t="s">
        <v>115</v>
      </c>
      <c r="L73" s="33"/>
      <c r="M73" s="34">
        <f>21637.13</f>
        <v>21637.13</v>
      </c>
      <c r="N73" s="34"/>
      <c r="O73" s="36" t="s">
        <v>52</v>
      </c>
      <c r="P73" s="36"/>
      <c r="Q73" s="36"/>
      <c r="R73" s="36"/>
      <c r="S73" s="36"/>
      <c r="T73" s="35">
        <f>21637.13</f>
        <v>21637.13</v>
      </c>
      <c r="U73" s="35"/>
    </row>
    <row r="74" spans="1:21" s="1" customFormat="1" ht="13.5" customHeight="1">
      <c r="A74" s="31" t="s">
        <v>112</v>
      </c>
      <c r="B74" s="31"/>
      <c r="C74" s="31"/>
      <c r="D74" s="31"/>
      <c r="E74" s="31"/>
      <c r="F74" s="31"/>
      <c r="G74" s="32" t="s">
        <v>90</v>
      </c>
      <c r="H74" s="32"/>
      <c r="I74" s="32" t="s">
        <v>142</v>
      </c>
      <c r="J74" s="32"/>
      <c r="K74" s="33" t="s">
        <v>113</v>
      </c>
      <c r="L74" s="33"/>
      <c r="M74" s="34">
        <f>2588004.97</f>
        <v>2588004.97</v>
      </c>
      <c r="N74" s="34"/>
      <c r="O74" s="34">
        <f>647001.25</f>
        <v>647001.25</v>
      </c>
      <c r="P74" s="34"/>
      <c r="Q74" s="34"/>
      <c r="R74" s="34"/>
      <c r="S74" s="34"/>
      <c r="T74" s="35">
        <f>1941003.72</f>
        <v>1941003.72</v>
      </c>
      <c r="U74" s="35"/>
    </row>
    <row r="75" spans="1:21" s="1" customFormat="1" ht="13.5" customHeight="1">
      <c r="A75" s="31" t="s">
        <v>112</v>
      </c>
      <c r="B75" s="31"/>
      <c r="C75" s="31"/>
      <c r="D75" s="31"/>
      <c r="E75" s="31"/>
      <c r="F75" s="31"/>
      <c r="G75" s="32" t="s">
        <v>90</v>
      </c>
      <c r="H75" s="32"/>
      <c r="I75" s="32" t="s">
        <v>143</v>
      </c>
      <c r="J75" s="32"/>
      <c r="K75" s="33" t="s">
        <v>113</v>
      </c>
      <c r="L75" s="33"/>
      <c r="M75" s="34">
        <f>2530799.13</f>
        <v>2530799.13</v>
      </c>
      <c r="N75" s="34"/>
      <c r="O75" s="34">
        <f>1060000</f>
        <v>1060000</v>
      </c>
      <c r="P75" s="34"/>
      <c r="Q75" s="34"/>
      <c r="R75" s="34"/>
      <c r="S75" s="34"/>
      <c r="T75" s="35">
        <f>1470799.13</f>
        <v>1470799.13</v>
      </c>
      <c r="U75" s="35"/>
    </row>
    <row r="76" spans="1:21" s="1" customFormat="1" ht="13.5" customHeight="1">
      <c r="A76" s="31" t="s">
        <v>112</v>
      </c>
      <c r="B76" s="31"/>
      <c r="C76" s="31"/>
      <c r="D76" s="31"/>
      <c r="E76" s="31"/>
      <c r="F76" s="31"/>
      <c r="G76" s="32" t="s">
        <v>90</v>
      </c>
      <c r="H76" s="32"/>
      <c r="I76" s="32" t="s">
        <v>144</v>
      </c>
      <c r="J76" s="32"/>
      <c r="K76" s="33" t="s">
        <v>113</v>
      </c>
      <c r="L76" s="33"/>
      <c r="M76" s="34">
        <f>250000</f>
        <v>250000</v>
      </c>
      <c r="N76" s="34"/>
      <c r="O76" s="36" t="s">
        <v>52</v>
      </c>
      <c r="P76" s="36"/>
      <c r="Q76" s="36"/>
      <c r="R76" s="36"/>
      <c r="S76" s="36"/>
      <c r="T76" s="35">
        <f>250000</f>
        <v>250000</v>
      </c>
      <c r="U76" s="35"/>
    </row>
    <row r="77" spans="1:21" s="1" customFormat="1" ht="13.5" customHeight="1">
      <c r="A77" s="31" t="s">
        <v>128</v>
      </c>
      <c r="B77" s="31"/>
      <c r="C77" s="31"/>
      <c r="D77" s="31"/>
      <c r="E77" s="31"/>
      <c r="F77" s="31"/>
      <c r="G77" s="32" t="s">
        <v>90</v>
      </c>
      <c r="H77" s="32"/>
      <c r="I77" s="32" t="s">
        <v>145</v>
      </c>
      <c r="J77" s="32"/>
      <c r="K77" s="33" t="s">
        <v>130</v>
      </c>
      <c r="L77" s="33"/>
      <c r="M77" s="34">
        <f>348656.21</f>
        <v>348656.21</v>
      </c>
      <c r="N77" s="34"/>
      <c r="O77" s="34">
        <f>58110</f>
        <v>58110</v>
      </c>
      <c r="P77" s="34"/>
      <c r="Q77" s="34"/>
      <c r="R77" s="34"/>
      <c r="S77" s="34"/>
      <c r="T77" s="35">
        <f>290546.21</f>
        <v>290546.21</v>
      </c>
      <c r="U77" s="35"/>
    </row>
    <row r="78" spans="1:21" s="1" customFormat="1" ht="13.5" customHeight="1">
      <c r="A78" s="31" t="s">
        <v>112</v>
      </c>
      <c r="B78" s="31"/>
      <c r="C78" s="31"/>
      <c r="D78" s="31"/>
      <c r="E78" s="31"/>
      <c r="F78" s="31"/>
      <c r="G78" s="32" t="s">
        <v>90</v>
      </c>
      <c r="H78" s="32"/>
      <c r="I78" s="32" t="s">
        <v>146</v>
      </c>
      <c r="J78" s="32"/>
      <c r="K78" s="33" t="s">
        <v>113</v>
      </c>
      <c r="L78" s="33"/>
      <c r="M78" s="34">
        <f>700000</f>
        <v>700000</v>
      </c>
      <c r="N78" s="34"/>
      <c r="O78" s="34">
        <f>18174.98</f>
        <v>18174.98</v>
      </c>
      <c r="P78" s="34"/>
      <c r="Q78" s="34"/>
      <c r="R78" s="34"/>
      <c r="S78" s="34"/>
      <c r="T78" s="35">
        <f>681825.02</f>
        <v>681825.02</v>
      </c>
      <c r="U78" s="35"/>
    </row>
    <row r="79" spans="1:21" s="1" customFormat="1" ht="13.5" customHeight="1">
      <c r="A79" s="31" t="s">
        <v>120</v>
      </c>
      <c r="B79" s="31"/>
      <c r="C79" s="31"/>
      <c r="D79" s="31"/>
      <c r="E79" s="31"/>
      <c r="F79" s="31"/>
      <c r="G79" s="32" t="s">
        <v>90</v>
      </c>
      <c r="H79" s="32"/>
      <c r="I79" s="32" t="s">
        <v>146</v>
      </c>
      <c r="J79" s="32"/>
      <c r="K79" s="33" t="s">
        <v>121</v>
      </c>
      <c r="L79" s="33"/>
      <c r="M79" s="34">
        <f>20407</f>
        <v>20407</v>
      </c>
      <c r="N79" s="34"/>
      <c r="O79" s="34">
        <f>20407</f>
        <v>20407</v>
      </c>
      <c r="P79" s="34"/>
      <c r="Q79" s="34"/>
      <c r="R79" s="34"/>
      <c r="S79" s="34"/>
      <c r="T79" s="35">
        <f>0</f>
        <v>0</v>
      </c>
      <c r="U79" s="35"/>
    </row>
    <row r="80" spans="1:21" s="1" customFormat="1" ht="13.5" customHeight="1">
      <c r="A80" s="31" t="s">
        <v>112</v>
      </c>
      <c r="B80" s="31"/>
      <c r="C80" s="31"/>
      <c r="D80" s="31"/>
      <c r="E80" s="31"/>
      <c r="F80" s="31"/>
      <c r="G80" s="32" t="s">
        <v>90</v>
      </c>
      <c r="H80" s="32"/>
      <c r="I80" s="32" t="s">
        <v>147</v>
      </c>
      <c r="J80" s="32"/>
      <c r="K80" s="33" t="s">
        <v>113</v>
      </c>
      <c r="L80" s="33"/>
      <c r="M80" s="34">
        <f>157703.83</f>
        <v>157703.83</v>
      </c>
      <c r="N80" s="34"/>
      <c r="O80" s="34">
        <f>26154.64</f>
        <v>26154.64</v>
      </c>
      <c r="P80" s="34"/>
      <c r="Q80" s="34"/>
      <c r="R80" s="34"/>
      <c r="S80" s="34"/>
      <c r="T80" s="35">
        <f>131549.19</f>
        <v>131549.19</v>
      </c>
      <c r="U80" s="35"/>
    </row>
    <row r="81" spans="1:21" s="1" customFormat="1" ht="13.5" customHeight="1">
      <c r="A81" s="31" t="s">
        <v>110</v>
      </c>
      <c r="B81" s="31"/>
      <c r="C81" s="31"/>
      <c r="D81" s="31"/>
      <c r="E81" s="31"/>
      <c r="F81" s="31"/>
      <c r="G81" s="32" t="s">
        <v>90</v>
      </c>
      <c r="H81" s="32"/>
      <c r="I81" s="32" t="s">
        <v>148</v>
      </c>
      <c r="J81" s="32"/>
      <c r="K81" s="33" t="s">
        <v>111</v>
      </c>
      <c r="L81" s="33"/>
      <c r="M81" s="34">
        <f>1500000</f>
        <v>1500000</v>
      </c>
      <c r="N81" s="34"/>
      <c r="O81" s="34">
        <f>466710.53</f>
        <v>466710.53</v>
      </c>
      <c r="P81" s="34"/>
      <c r="Q81" s="34"/>
      <c r="R81" s="34"/>
      <c r="S81" s="34"/>
      <c r="T81" s="35">
        <f>1033289.47</f>
        <v>1033289.47</v>
      </c>
      <c r="U81" s="35"/>
    </row>
    <row r="82" spans="1:21" s="1" customFormat="1" ht="13.5" customHeight="1">
      <c r="A82" s="31" t="s">
        <v>112</v>
      </c>
      <c r="B82" s="31"/>
      <c r="C82" s="31"/>
      <c r="D82" s="31"/>
      <c r="E82" s="31"/>
      <c r="F82" s="31"/>
      <c r="G82" s="32" t="s">
        <v>90</v>
      </c>
      <c r="H82" s="32"/>
      <c r="I82" s="32" t="s">
        <v>149</v>
      </c>
      <c r="J82" s="32"/>
      <c r="K82" s="33" t="s">
        <v>113</v>
      </c>
      <c r="L82" s="33"/>
      <c r="M82" s="34">
        <f>5116451.2</f>
        <v>5116451.2</v>
      </c>
      <c r="N82" s="34"/>
      <c r="O82" s="34">
        <f>290000</f>
        <v>290000</v>
      </c>
      <c r="P82" s="34"/>
      <c r="Q82" s="34"/>
      <c r="R82" s="34"/>
      <c r="S82" s="34"/>
      <c r="T82" s="35">
        <f>4826451.2</f>
        <v>4826451.2</v>
      </c>
      <c r="U82" s="35"/>
    </row>
    <row r="83" spans="1:21" s="1" customFormat="1" ht="13.5" customHeight="1">
      <c r="A83" s="31" t="s">
        <v>112</v>
      </c>
      <c r="B83" s="31"/>
      <c r="C83" s="31"/>
      <c r="D83" s="31"/>
      <c r="E83" s="31"/>
      <c r="F83" s="31"/>
      <c r="G83" s="32" t="s">
        <v>90</v>
      </c>
      <c r="H83" s="32"/>
      <c r="I83" s="32" t="s">
        <v>150</v>
      </c>
      <c r="J83" s="32"/>
      <c r="K83" s="33" t="s">
        <v>113</v>
      </c>
      <c r="L83" s="33"/>
      <c r="M83" s="34">
        <f>3354793.2</f>
        <v>3354793.2</v>
      </c>
      <c r="N83" s="34"/>
      <c r="O83" s="34">
        <f>1184698</f>
        <v>1184698</v>
      </c>
      <c r="P83" s="34"/>
      <c r="Q83" s="34"/>
      <c r="R83" s="34"/>
      <c r="S83" s="34"/>
      <c r="T83" s="35">
        <f>2170095.2</f>
        <v>2170095.2</v>
      </c>
      <c r="U83" s="35"/>
    </row>
    <row r="84" spans="1:21" s="1" customFormat="1" ht="13.5" customHeight="1">
      <c r="A84" s="31" t="s">
        <v>120</v>
      </c>
      <c r="B84" s="31"/>
      <c r="C84" s="31"/>
      <c r="D84" s="31"/>
      <c r="E84" s="31"/>
      <c r="F84" s="31"/>
      <c r="G84" s="32" t="s">
        <v>90</v>
      </c>
      <c r="H84" s="32"/>
      <c r="I84" s="32" t="s">
        <v>150</v>
      </c>
      <c r="J84" s="32"/>
      <c r="K84" s="33" t="s">
        <v>121</v>
      </c>
      <c r="L84" s="33"/>
      <c r="M84" s="34">
        <f>158032.27</f>
        <v>158032.27</v>
      </c>
      <c r="N84" s="34"/>
      <c r="O84" s="34">
        <f>128285</f>
        <v>128285</v>
      </c>
      <c r="P84" s="34"/>
      <c r="Q84" s="34"/>
      <c r="R84" s="34"/>
      <c r="S84" s="34"/>
      <c r="T84" s="35">
        <f>29747.27</f>
        <v>29747.27</v>
      </c>
      <c r="U84" s="35"/>
    </row>
    <row r="85" spans="1:21" s="1" customFormat="1" ht="13.5" customHeight="1">
      <c r="A85" s="31" t="s">
        <v>112</v>
      </c>
      <c r="B85" s="31"/>
      <c r="C85" s="31"/>
      <c r="D85" s="31"/>
      <c r="E85" s="31"/>
      <c r="F85" s="31"/>
      <c r="G85" s="32" t="s">
        <v>90</v>
      </c>
      <c r="H85" s="32"/>
      <c r="I85" s="32" t="s">
        <v>151</v>
      </c>
      <c r="J85" s="32"/>
      <c r="K85" s="33" t="s">
        <v>113</v>
      </c>
      <c r="L85" s="33"/>
      <c r="M85" s="34">
        <f>400000</f>
        <v>400000</v>
      </c>
      <c r="N85" s="34"/>
      <c r="O85" s="34">
        <f>400000</f>
        <v>400000</v>
      </c>
      <c r="P85" s="34"/>
      <c r="Q85" s="34"/>
      <c r="R85" s="34"/>
      <c r="S85" s="34"/>
      <c r="T85" s="35">
        <f>0</f>
        <v>0</v>
      </c>
      <c r="U85" s="35"/>
    </row>
    <row r="86" spans="1:21" s="1" customFormat="1" ht="13.5" customHeight="1">
      <c r="A86" s="31" t="s">
        <v>91</v>
      </c>
      <c r="B86" s="31"/>
      <c r="C86" s="31"/>
      <c r="D86" s="31"/>
      <c r="E86" s="31"/>
      <c r="F86" s="31"/>
      <c r="G86" s="32" t="s">
        <v>90</v>
      </c>
      <c r="H86" s="32"/>
      <c r="I86" s="32" t="s">
        <v>152</v>
      </c>
      <c r="J86" s="32"/>
      <c r="K86" s="33" t="s">
        <v>93</v>
      </c>
      <c r="L86" s="33"/>
      <c r="M86" s="34">
        <f>5000846.61</f>
        <v>5000846.61</v>
      </c>
      <c r="N86" s="34"/>
      <c r="O86" s="34">
        <f>428335.34</f>
        <v>428335.34</v>
      </c>
      <c r="P86" s="34"/>
      <c r="Q86" s="34"/>
      <c r="R86" s="34"/>
      <c r="S86" s="34"/>
      <c r="T86" s="35">
        <f>4572511.27</f>
        <v>4572511.27</v>
      </c>
      <c r="U86" s="35"/>
    </row>
    <row r="87" spans="1:21" s="1" customFormat="1" ht="13.5" customHeight="1">
      <c r="A87" s="31" t="s">
        <v>98</v>
      </c>
      <c r="B87" s="31"/>
      <c r="C87" s="31"/>
      <c r="D87" s="31"/>
      <c r="E87" s="31"/>
      <c r="F87" s="31"/>
      <c r="G87" s="32" t="s">
        <v>90</v>
      </c>
      <c r="H87" s="32"/>
      <c r="I87" s="32" t="s">
        <v>152</v>
      </c>
      <c r="J87" s="32"/>
      <c r="K87" s="33" t="s">
        <v>99</v>
      </c>
      <c r="L87" s="33"/>
      <c r="M87" s="34">
        <f>3077.39</f>
        <v>3077.39</v>
      </c>
      <c r="N87" s="34"/>
      <c r="O87" s="34">
        <f>3077.39</f>
        <v>3077.39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100</v>
      </c>
      <c r="B88" s="31"/>
      <c r="C88" s="31"/>
      <c r="D88" s="31"/>
      <c r="E88" s="31"/>
      <c r="F88" s="31"/>
      <c r="G88" s="32" t="s">
        <v>90</v>
      </c>
      <c r="H88" s="32"/>
      <c r="I88" s="32" t="s">
        <v>153</v>
      </c>
      <c r="J88" s="32"/>
      <c r="K88" s="33" t="s">
        <v>102</v>
      </c>
      <c r="L88" s="33"/>
      <c r="M88" s="34">
        <f>50000</f>
        <v>50000</v>
      </c>
      <c r="N88" s="34"/>
      <c r="O88" s="36" t="s">
        <v>52</v>
      </c>
      <c r="P88" s="36"/>
      <c r="Q88" s="36"/>
      <c r="R88" s="36"/>
      <c r="S88" s="36"/>
      <c r="T88" s="35">
        <f>50000</f>
        <v>50000</v>
      </c>
      <c r="U88" s="35"/>
    </row>
    <row r="89" spans="1:21" s="1" customFormat="1" ht="13.5" customHeight="1">
      <c r="A89" s="31" t="s">
        <v>94</v>
      </c>
      <c r="B89" s="31"/>
      <c r="C89" s="31"/>
      <c r="D89" s="31"/>
      <c r="E89" s="31"/>
      <c r="F89" s="31"/>
      <c r="G89" s="32" t="s">
        <v>90</v>
      </c>
      <c r="H89" s="32"/>
      <c r="I89" s="32" t="s">
        <v>154</v>
      </c>
      <c r="J89" s="32"/>
      <c r="K89" s="33" t="s">
        <v>96</v>
      </c>
      <c r="L89" s="33"/>
      <c r="M89" s="34">
        <f>1811185</f>
        <v>1811185</v>
      </c>
      <c r="N89" s="34"/>
      <c r="O89" s="34">
        <f>128887.23</f>
        <v>128887.23</v>
      </c>
      <c r="P89" s="34"/>
      <c r="Q89" s="34"/>
      <c r="R89" s="34"/>
      <c r="S89" s="34"/>
      <c r="T89" s="35">
        <f>1682297.77</f>
        <v>1682297.77</v>
      </c>
      <c r="U89" s="35"/>
    </row>
    <row r="90" spans="1:21" s="1" customFormat="1" ht="13.5" customHeight="1">
      <c r="A90" s="31" t="s">
        <v>107</v>
      </c>
      <c r="B90" s="31"/>
      <c r="C90" s="31"/>
      <c r="D90" s="31"/>
      <c r="E90" s="31"/>
      <c r="F90" s="31"/>
      <c r="G90" s="32" t="s">
        <v>90</v>
      </c>
      <c r="H90" s="32"/>
      <c r="I90" s="32" t="s">
        <v>155</v>
      </c>
      <c r="J90" s="32"/>
      <c r="K90" s="33" t="s">
        <v>109</v>
      </c>
      <c r="L90" s="33"/>
      <c r="M90" s="34">
        <f>160000</f>
        <v>160000</v>
      </c>
      <c r="N90" s="34"/>
      <c r="O90" s="34">
        <f>44160.4</f>
        <v>44160.4</v>
      </c>
      <c r="P90" s="34"/>
      <c r="Q90" s="34"/>
      <c r="R90" s="34"/>
      <c r="S90" s="34"/>
      <c r="T90" s="35">
        <f>115839.6</f>
        <v>115839.6</v>
      </c>
      <c r="U90" s="35"/>
    </row>
    <row r="91" spans="1:21" s="1" customFormat="1" ht="13.5" customHeight="1">
      <c r="A91" s="31" t="s">
        <v>156</v>
      </c>
      <c r="B91" s="31"/>
      <c r="C91" s="31"/>
      <c r="D91" s="31"/>
      <c r="E91" s="31"/>
      <c r="F91" s="31"/>
      <c r="G91" s="32" t="s">
        <v>90</v>
      </c>
      <c r="H91" s="32"/>
      <c r="I91" s="32" t="s">
        <v>155</v>
      </c>
      <c r="J91" s="32"/>
      <c r="K91" s="33" t="s">
        <v>157</v>
      </c>
      <c r="L91" s="33"/>
      <c r="M91" s="34">
        <f>40000</f>
        <v>40000</v>
      </c>
      <c r="N91" s="34"/>
      <c r="O91" s="36" t="s">
        <v>52</v>
      </c>
      <c r="P91" s="36"/>
      <c r="Q91" s="36"/>
      <c r="R91" s="36"/>
      <c r="S91" s="36"/>
      <c r="T91" s="35">
        <f>40000</f>
        <v>40000</v>
      </c>
      <c r="U91" s="35"/>
    </row>
    <row r="92" spans="1:21" s="1" customFormat="1" ht="13.5" customHeight="1">
      <c r="A92" s="31" t="s">
        <v>110</v>
      </c>
      <c r="B92" s="31"/>
      <c r="C92" s="31"/>
      <c r="D92" s="31"/>
      <c r="E92" s="31"/>
      <c r="F92" s="31"/>
      <c r="G92" s="32" t="s">
        <v>90</v>
      </c>
      <c r="H92" s="32"/>
      <c r="I92" s="32" t="s">
        <v>155</v>
      </c>
      <c r="J92" s="32"/>
      <c r="K92" s="33" t="s">
        <v>111</v>
      </c>
      <c r="L92" s="33"/>
      <c r="M92" s="34">
        <f>38934.58</f>
        <v>38934.58</v>
      </c>
      <c r="N92" s="34"/>
      <c r="O92" s="34">
        <f>38934.58</f>
        <v>38934.58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112</v>
      </c>
      <c r="B93" s="31"/>
      <c r="C93" s="31"/>
      <c r="D93" s="31"/>
      <c r="E93" s="31"/>
      <c r="F93" s="31"/>
      <c r="G93" s="32" t="s">
        <v>90</v>
      </c>
      <c r="H93" s="32"/>
      <c r="I93" s="32" t="s">
        <v>155</v>
      </c>
      <c r="J93" s="32"/>
      <c r="K93" s="33" t="s">
        <v>113</v>
      </c>
      <c r="L93" s="33"/>
      <c r="M93" s="34">
        <f>500000</f>
        <v>500000</v>
      </c>
      <c r="N93" s="34"/>
      <c r="O93" s="34">
        <f>72652.66</f>
        <v>72652.66</v>
      </c>
      <c r="P93" s="34"/>
      <c r="Q93" s="34"/>
      <c r="R93" s="34"/>
      <c r="S93" s="34"/>
      <c r="T93" s="35">
        <f>427347.34</f>
        <v>427347.34</v>
      </c>
      <c r="U93" s="35"/>
    </row>
    <row r="94" spans="1:21" s="1" customFormat="1" ht="13.5" customHeight="1">
      <c r="A94" s="31" t="s">
        <v>114</v>
      </c>
      <c r="B94" s="31"/>
      <c r="C94" s="31"/>
      <c r="D94" s="31"/>
      <c r="E94" s="31"/>
      <c r="F94" s="31"/>
      <c r="G94" s="32" t="s">
        <v>90</v>
      </c>
      <c r="H94" s="32"/>
      <c r="I94" s="32" t="s">
        <v>155</v>
      </c>
      <c r="J94" s="32"/>
      <c r="K94" s="33" t="s">
        <v>115</v>
      </c>
      <c r="L94" s="33"/>
      <c r="M94" s="34">
        <f>900000</f>
        <v>900000</v>
      </c>
      <c r="N94" s="34"/>
      <c r="O94" s="34">
        <f>194300</f>
        <v>194300</v>
      </c>
      <c r="P94" s="34"/>
      <c r="Q94" s="34"/>
      <c r="R94" s="34"/>
      <c r="S94" s="34"/>
      <c r="T94" s="35">
        <f>705700</f>
        <v>705700</v>
      </c>
      <c r="U94" s="35"/>
    </row>
    <row r="95" spans="1:21" s="1" customFormat="1" ht="13.5" customHeight="1">
      <c r="A95" s="31" t="s">
        <v>120</v>
      </c>
      <c r="B95" s="31"/>
      <c r="C95" s="31"/>
      <c r="D95" s="31"/>
      <c r="E95" s="31"/>
      <c r="F95" s="31"/>
      <c r="G95" s="32" t="s">
        <v>90</v>
      </c>
      <c r="H95" s="32"/>
      <c r="I95" s="32" t="s">
        <v>155</v>
      </c>
      <c r="J95" s="32"/>
      <c r="K95" s="33" t="s">
        <v>121</v>
      </c>
      <c r="L95" s="33"/>
      <c r="M95" s="34">
        <f>545000</f>
        <v>545000</v>
      </c>
      <c r="N95" s="34"/>
      <c r="O95" s="34">
        <f>132232</f>
        <v>132232</v>
      </c>
      <c r="P95" s="34"/>
      <c r="Q95" s="34"/>
      <c r="R95" s="34"/>
      <c r="S95" s="34"/>
      <c r="T95" s="35">
        <f>412768</f>
        <v>412768</v>
      </c>
      <c r="U95" s="35"/>
    </row>
    <row r="96" spans="1:21" s="1" customFormat="1" ht="13.5" customHeight="1">
      <c r="A96" s="31" t="s">
        <v>158</v>
      </c>
      <c r="B96" s="31"/>
      <c r="C96" s="31"/>
      <c r="D96" s="31"/>
      <c r="E96" s="31"/>
      <c r="F96" s="31"/>
      <c r="G96" s="32" t="s">
        <v>90</v>
      </c>
      <c r="H96" s="32"/>
      <c r="I96" s="32" t="s">
        <v>155</v>
      </c>
      <c r="J96" s="32"/>
      <c r="K96" s="33" t="s">
        <v>159</v>
      </c>
      <c r="L96" s="33"/>
      <c r="M96" s="34">
        <f>8430</f>
        <v>8430</v>
      </c>
      <c r="N96" s="34"/>
      <c r="O96" s="34">
        <f>8400</f>
        <v>8400</v>
      </c>
      <c r="P96" s="34"/>
      <c r="Q96" s="34"/>
      <c r="R96" s="34"/>
      <c r="S96" s="34"/>
      <c r="T96" s="35">
        <f>30</f>
        <v>30</v>
      </c>
      <c r="U96" s="35"/>
    </row>
    <row r="97" spans="1:21" s="1" customFormat="1" ht="13.5" customHeight="1">
      <c r="A97" s="31" t="s">
        <v>110</v>
      </c>
      <c r="B97" s="31"/>
      <c r="C97" s="31"/>
      <c r="D97" s="31"/>
      <c r="E97" s="31"/>
      <c r="F97" s="31"/>
      <c r="G97" s="32" t="s">
        <v>90</v>
      </c>
      <c r="H97" s="32"/>
      <c r="I97" s="32" t="s">
        <v>160</v>
      </c>
      <c r="J97" s="32"/>
      <c r="K97" s="33" t="s">
        <v>111</v>
      </c>
      <c r="L97" s="33"/>
      <c r="M97" s="34">
        <f>898065.84</f>
        <v>898065.84</v>
      </c>
      <c r="N97" s="34"/>
      <c r="O97" s="34">
        <f>336751.69</f>
        <v>336751.69</v>
      </c>
      <c r="P97" s="34"/>
      <c r="Q97" s="34"/>
      <c r="R97" s="34"/>
      <c r="S97" s="34"/>
      <c r="T97" s="35">
        <f>561314.15</f>
        <v>561314.15</v>
      </c>
      <c r="U97" s="35"/>
    </row>
    <row r="98" spans="1:21" s="1" customFormat="1" ht="13.5" customHeight="1">
      <c r="A98" s="31" t="s">
        <v>123</v>
      </c>
      <c r="B98" s="31"/>
      <c r="C98" s="31"/>
      <c r="D98" s="31"/>
      <c r="E98" s="31"/>
      <c r="F98" s="31"/>
      <c r="G98" s="32" t="s">
        <v>90</v>
      </c>
      <c r="H98" s="32"/>
      <c r="I98" s="32" t="s">
        <v>161</v>
      </c>
      <c r="J98" s="32"/>
      <c r="K98" s="33" t="s">
        <v>125</v>
      </c>
      <c r="L98" s="33"/>
      <c r="M98" s="34">
        <f>30000</f>
        <v>30000</v>
      </c>
      <c r="N98" s="34"/>
      <c r="O98" s="36" t="s">
        <v>52</v>
      </c>
      <c r="P98" s="36"/>
      <c r="Q98" s="36"/>
      <c r="R98" s="36"/>
      <c r="S98" s="36"/>
      <c r="T98" s="35">
        <f>30000</f>
        <v>30000</v>
      </c>
      <c r="U98" s="35"/>
    </row>
    <row r="99" spans="1:21" s="1" customFormat="1" ht="13.5" customHeight="1">
      <c r="A99" s="31" t="s">
        <v>91</v>
      </c>
      <c r="B99" s="31"/>
      <c r="C99" s="31"/>
      <c r="D99" s="31"/>
      <c r="E99" s="31"/>
      <c r="F99" s="31"/>
      <c r="G99" s="32" t="s">
        <v>90</v>
      </c>
      <c r="H99" s="32"/>
      <c r="I99" s="32" t="s">
        <v>162</v>
      </c>
      <c r="J99" s="32"/>
      <c r="K99" s="33" t="s">
        <v>93</v>
      </c>
      <c r="L99" s="33"/>
      <c r="M99" s="34">
        <f>1643318</f>
        <v>1643318</v>
      </c>
      <c r="N99" s="34"/>
      <c r="O99" s="34">
        <f>307853.3</f>
        <v>307853.3</v>
      </c>
      <c r="P99" s="34"/>
      <c r="Q99" s="34"/>
      <c r="R99" s="34"/>
      <c r="S99" s="34"/>
      <c r="T99" s="35">
        <f>1335464.7</f>
        <v>1335464.7</v>
      </c>
      <c r="U99" s="35"/>
    </row>
    <row r="100" spans="1:21" s="1" customFormat="1" ht="13.5" customHeight="1">
      <c r="A100" s="31" t="s">
        <v>94</v>
      </c>
      <c r="B100" s="31"/>
      <c r="C100" s="31"/>
      <c r="D100" s="31"/>
      <c r="E100" s="31"/>
      <c r="F100" s="31"/>
      <c r="G100" s="32" t="s">
        <v>90</v>
      </c>
      <c r="H100" s="32"/>
      <c r="I100" s="32" t="s">
        <v>163</v>
      </c>
      <c r="J100" s="32"/>
      <c r="K100" s="33" t="s">
        <v>96</v>
      </c>
      <c r="L100" s="33"/>
      <c r="M100" s="34">
        <f>496282</f>
        <v>496282</v>
      </c>
      <c r="N100" s="34"/>
      <c r="O100" s="34">
        <f>92971.69</f>
        <v>92971.69</v>
      </c>
      <c r="P100" s="34"/>
      <c r="Q100" s="34"/>
      <c r="R100" s="34"/>
      <c r="S100" s="34"/>
      <c r="T100" s="35">
        <f>403310.31</f>
        <v>403310.31</v>
      </c>
      <c r="U100" s="35"/>
    </row>
    <row r="101" spans="1:21" s="1" customFormat="1" ht="13.5" customHeight="1">
      <c r="A101" s="31" t="s">
        <v>128</v>
      </c>
      <c r="B101" s="31"/>
      <c r="C101" s="31"/>
      <c r="D101" s="31"/>
      <c r="E101" s="31"/>
      <c r="F101" s="31"/>
      <c r="G101" s="32" t="s">
        <v>90</v>
      </c>
      <c r="H101" s="32"/>
      <c r="I101" s="32" t="s">
        <v>164</v>
      </c>
      <c r="J101" s="32"/>
      <c r="K101" s="33" t="s">
        <v>130</v>
      </c>
      <c r="L101" s="33"/>
      <c r="M101" s="34">
        <f>1171930.22</f>
        <v>1171930.22</v>
      </c>
      <c r="N101" s="34"/>
      <c r="O101" s="34">
        <f>195322</f>
        <v>195322</v>
      </c>
      <c r="P101" s="34"/>
      <c r="Q101" s="34"/>
      <c r="R101" s="34"/>
      <c r="S101" s="34"/>
      <c r="T101" s="35">
        <f>976608.22</f>
        <v>976608.22</v>
      </c>
      <c r="U101" s="35"/>
    </row>
    <row r="102" spans="1:21" s="1" customFormat="1" ht="13.5" customHeight="1">
      <c r="A102" s="31" t="s">
        <v>120</v>
      </c>
      <c r="B102" s="31"/>
      <c r="C102" s="31"/>
      <c r="D102" s="31"/>
      <c r="E102" s="31"/>
      <c r="F102" s="31"/>
      <c r="G102" s="32" t="s">
        <v>90</v>
      </c>
      <c r="H102" s="32"/>
      <c r="I102" s="32" t="s">
        <v>165</v>
      </c>
      <c r="J102" s="32"/>
      <c r="K102" s="33" t="s">
        <v>121</v>
      </c>
      <c r="L102" s="33"/>
      <c r="M102" s="34">
        <f>22740</f>
        <v>22740</v>
      </c>
      <c r="N102" s="34"/>
      <c r="O102" s="34">
        <f>22740</f>
        <v>22740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24" customHeight="1">
      <c r="A103" s="31" t="s">
        <v>166</v>
      </c>
      <c r="B103" s="31"/>
      <c r="C103" s="31"/>
      <c r="D103" s="31"/>
      <c r="E103" s="31"/>
      <c r="F103" s="31"/>
      <c r="G103" s="32" t="s">
        <v>90</v>
      </c>
      <c r="H103" s="32"/>
      <c r="I103" s="32" t="s">
        <v>167</v>
      </c>
      <c r="J103" s="32"/>
      <c r="K103" s="33" t="s">
        <v>168</v>
      </c>
      <c r="L103" s="33"/>
      <c r="M103" s="34">
        <f>60000</f>
        <v>60000</v>
      </c>
      <c r="N103" s="34"/>
      <c r="O103" s="34">
        <f>10000</f>
        <v>10000</v>
      </c>
      <c r="P103" s="34"/>
      <c r="Q103" s="34"/>
      <c r="R103" s="34"/>
      <c r="S103" s="34"/>
      <c r="T103" s="35">
        <f>50000</f>
        <v>50000</v>
      </c>
      <c r="U103" s="35"/>
    </row>
    <row r="104" spans="1:21" s="1" customFormat="1" ht="13.5" customHeight="1">
      <c r="A104" s="31" t="s">
        <v>91</v>
      </c>
      <c r="B104" s="31"/>
      <c r="C104" s="31"/>
      <c r="D104" s="31"/>
      <c r="E104" s="31"/>
      <c r="F104" s="31"/>
      <c r="G104" s="32" t="s">
        <v>90</v>
      </c>
      <c r="H104" s="32"/>
      <c r="I104" s="32" t="s">
        <v>169</v>
      </c>
      <c r="J104" s="32"/>
      <c r="K104" s="33" t="s">
        <v>93</v>
      </c>
      <c r="L104" s="33"/>
      <c r="M104" s="34">
        <f>1094163</f>
        <v>1094163</v>
      </c>
      <c r="N104" s="34"/>
      <c r="O104" s="34">
        <f>77894.1</f>
        <v>77894.1</v>
      </c>
      <c r="P104" s="34"/>
      <c r="Q104" s="34"/>
      <c r="R104" s="34"/>
      <c r="S104" s="34"/>
      <c r="T104" s="35">
        <f>1016268.9</f>
        <v>1016268.9</v>
      </c>
      <c r="U104" s="35"/>
    </row>
    <row r="105" spans="1:21" s="1" customFormat="1" ht="13.5" customHeight="1">
      <c r="A105" s="31" t="s">
        <v>94</v>
      </c>
      <c r="B105" s="31"/>
      <c r="C105" s="31"/>
      <c r="D105" s="31"/>
      <c r="E105" s="31"/>
      <c r="F105" s="31"/>
      <c r="G105" s="32" t="s">
        <v>90</v>
      </c>
      <c r="H105" s="32"/>
      <c r="I105" s="32" t="s">
        <v>170</v>
      </c>
      <c r="J105" s="32"/>
      <c r="K105" s="33" t="s">
        <v>96</v>
      </c>
      <c r="L105" s="33"/>
      <c r="M105" s="34">
        <f>330437</f>
        <v>330437</v>
      </c>
      <c r="N105" s="34"/>
      <c r="O105" s="34">
        <f>8306.42</f>
        <v>8306.42</v>
      </c>
      <c r="P105" s="34"/>
      <c r="Q105" s="34"/>
      <c r="R105" s="34"/>
      <c r="S105" s="34"/>
      <c r="T105" s="35">
        <f>322130.58</f>
        <v>322130.58</v>
      </c>
      <c r="U105" s="35"/>
    </row>
    <row r="106" spans="1:21" s="1" customFormat="1" ht="13.5" customHeight="1">
      <c r="A106" s="31" t="s">
        <v>156</v>
      </c>
      <c r="B106" s="31"/>
      <c r="C106" s="31"/>
      <c r="D106" s="31"/>
      <c r="E106" s="31"/>
      <c r="F106" s="31"/>
      <c r="G106" s="32" t="s">
        <v>90</v>
      </c>
      <c r="H106" s="32"/>
      <c r="I106" s="32" t="s">
        <v>171</v>
      </c>
      <c r="J106" s="32"/>
      <c r="K106" s="33" t="s">
        <v>157</v>
      </c>
      <c r="L106" s="33"/>
      <c r="M106" s="34">
        <f>20000</f>
        <v>20000</v>
      </c>
      <c r="N106" s="34"/>
      <c r="O106" s="36" t="s">
        <v>52</v>
      </c>
      <c r="P106" s="36"/>
      <c r="Q106" s="36"/>
      <c r="R106" s="36"/>
      <c r="S106" s="36"/>
      <c r="T106" s="35">
        <f>20000</f>
        <v>20000</v>
      </c>
      <c r="U106" s="35"/>
    </row>
    <row r="107" spans="1:21" s="1" customFormat="1" ht="13.5" customHeight="1">
      <c r="A107" s="31" t="s">
        <v>120</v>
      </c>
      <c r="B107" s="31"/>
      <c r="C107" s="31"/>
      <c r="D107" s="31"/>
      <c r="E107" s="31"/>
      <c r="F107" s="31"/>
      <c r="G107" s="32" t="s">
        <v>90</v>
      </c>
      <c r="H107" s="32"/>
      <c r="I107" s="32" t="s">
        <v>171</v>
      </c>
      <c r="J107" s="32"/>
      <c r="K107" s="33" t="s">
        <v>121</v>
      </c>
      <c r="L107" s="33"/>
      <c r="M107" s="34">
        <f>100000</f>
        <v>100000</v>
      </c>
      <c r="N107" s="34"/>
      <c r="O107" s="36" t="s">
        <v>52</v>
      </c>
      <c r="P107" s="36"/>
      <c r="Q107" s="36"/>
      <c r="R107" s="36"/>
      <c r="S107" s="36"/>
      <c r="T107" s="35">
        <f>100000</f>
        <v>100000</v>
      </c>
      <c r="U107" s="35"/>
    </row>
    <row r="108" spans="1:21" s="1" customFormat="1" ht="15" customHeight="1">
      <c r="A108" s="37" t="s">
        <v>172</v>
      </c>
      <c r="B108" s="37"/>
      <c r="C108" s="37"/>
      <c r="D108" s="37"/>
      <c r="E108" s="37"/>
      <c r="F108" s="37"/>
      <c r="G108" s="38" t="s">
        <v>173</v>
      </c>
      <c r="H108" s="38"/>
      <c r="I108" s="38" t="s">
        <v>37</v>
      </c>
      <c r="J108" s="38"/>
      <c r="K108" s="39" t="s">
        <v>37</v>
      </c>
      <c r="L108" s="39"/>
      <c r="M108" s="40">
        <f>-216439.27</f>
        <v>-216439.27</v>
      </c>
      <c r="N108" s="40"/>
      <c r="O108" s="40">
        <f>321449.25</f>
        <v>321449.25</v>
      </c>
      <c r="P108" s="40"/>
      <c r="Q108" s="40"/>
      <c r="R108" s="40"/>
      <c r="S108" s="40"/>
      <c r="T108" s="41" t="s">
        <v>37</v>
      </c>
      <c r="U108" s="41"/>
    </row>
    <row r="109" spans="1:21" s="1" customFormat="1" ht="13.5" customHeight="1">
      <c r="A109" s="7" t="s">
        <v>10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1" customFormat="1" ht="13.5" customHeight="1">
      <c r="A110" s="12" t="s">
        <v>174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s="1" customFormat="1" ht="45.75" customHeight="1">
      <c r="A111" s="13" t="s">
        <v>23</v>
      </c>
      <c r="B111" s="13"/>
      <c r="C111" s="13"/>
      <c r="D111" s="13"/>
      <c r="E111" s="13"/>
      <c r="F111" s="13"/>
      <c r="G111" s="13"/>
      <c r="H111" s="13" t="s">
        <v>24</v>
      </c>
      <c r="I111" s="13"/>
      <c r="J111" s="13" t="s">
        <v>175</v>
      </c>
      <c r="K111" s="13"/>
      <c r="L111" s="14" t="s">
        <v>26</v>
      </c>
      <c r="M111" s="14"/>
      <c r="N111" s="14" t="s">
        <v>27</v>
      </c>
      <c r="O111" s="14"/>
      <c r="P111" s="14"/>
      <c r="Q111" s="14"/>
      <c r="R111" s="14"/>
      <c r="S111" s="15" t="s">
        <v>28</v>
      </c>
      <c r="T111" s="15"/>
      <c r="U111" s="15"/>
    </row>
    <row r="112" spans="1:21" s="1" customFormat="1" ht="12.75" customHeight="1">
      <c r="A112" s="16" t="s">
        <v>29</v>
      </c>
      <c r="B112" s="16"/>
      <c r="C112" s="16"/>
      <c r="D112" s="16"/>
      <c r="E112" s="16"/>
      <c r="F112" s="16"/>
      <c r="G112" s="16"/>
      <c r="H112" s="16" t="s">
        <v>30</v>
      </c>
      <c r="I112" s="16"/>
      <c r="J112" s="16" t="s">
        <v>31</v>
      </c>
      <c r="K112" s="16"/>
      <c r="L112" s="17" t="s">
        <v>32</v>
      </c>
      <c r="M112" s="17"/>
      <c r="N112" s="17" t="s">
        <v>33</v>
      </c>
      <c r="O112" s="17"/>
      <c r="P112" s="17"/>
      <c r="Q112" s="17"/>
      <c r="R112" s="17"/>
      <c r="S112" s="18" t="s">
        <v>34</v>
      </c>
      <c r="T112" s="18"/>
      <c r="U112" s="18"/>
    </row>
    <row r="113" spans="1:21" s="1" customFormat="1" ht="13.5" customHeight="1">
      <c r="A113" s="19" t="s">
        <v>176</v>
      </c>
      <c r="B113" s="19"/>
      <c r="C113" s="19"/>
      <c r="D113" s="19"/>
      <c r="E113" s="19"/>
      <c r="F113" s="19"/>
      <c r="G113" s="19"/>
      <c r="H113" s="20" t="s">
        <v>177</v>
      </c>
      <c r="I113" s="20"/>
      <c r="J113" s="20" t="s">
        <v>37</v>
      </c>
      <c r="K113" s="20"/>
      <c r="L113" s="42">
        <f>216439.27</f>
        <v>216439.27</v>
      </c>
      <c r="M113" s="42"/>
      <c r="N113" s="21">
        <f>-321449.25</f>
        <v>-321449.25</v>
      </c>
      <c r="O113" s="21"/>
      <c r="P113" s="21"/>
      <c r="Q113" s="21"/>
      <c r="R113" s="21"/>
      <c r="S113" s="43" t="s">
        <v>37</v>
      </c>
      <c r="T113" s="43"/>
      <c r="U113" s="43"/>
    </row>
    <row r="114" spans="1:21" s="1" customFormat="1" ht="13.5" customHeight="1">
      <c r="A114" s="44" t="s">
        <v>178</v>
      </c>
      <c r="B114" s="44"/>
      <c r="C114" s="44"/>
      <c r="D114" s="44"/>
      <c r="E114" s="44"/>
      <c r="F114" s="44"/>
      <c r="G114" s="44"/>
      <c r="H114" s="45" t="s">
        <v>10</v>
      </c>
      <c r="I114" s="45"/>
      <c r="J114" s="45" t="s">
        <v>10</v>
      </c>
      <c r="K114" s="45"/>
      <c r="L114" s="46" t="s">
        <v>10</v>
      </c>
      <c r="M114" s="46"/>
      <c r="N114" s="47" t="s">
        <v>10</v>
      </c>
      <c r="O114" s="47"/>
      <c r="P114" s="47"/>
      <c r="Q114" s="47"/>
      <c r="R114" s="47"/>
      <c r="S114" s="48" t="s">
        <v>10</v>
      </c>
      <c r="T114" s="48"/>
      <c r="U114" s="48"/>
    </row>
    <row r="115" spans="1:21" s="1" customFormat="1" ht="13.5" customHeight="1">
      <c r="A115" s="23" t="s">
        <v>179</v>
      </c>
      <c r="B115" s="23"/>
      <c r="C115" s="23"/>
      <c r="D115" s="23"/>
      <c r="E115" s="23"/>
      <c r="F115" s="23"/>
      <c r="G115" s="23"/>
      <c r="H115" s="49" t="s">
        <v>180</v>
      </c>
      <c r="I115" s="49"/>
      <c r="J115" s="24" t="s">
        <v>37</v>
      </c>
      <c r="K115" s="24"/>
      <c r="L115" s="50" t="s">
        <v>52</v>
      </c>
      <c r="M115" s="50"/>
      <c r="N115" s="27" t="s">
        <v>52</v>
      </c>
      <c r="O115" s="27"/>
      <c r="P115" s="27"/>
      <c r="Q115" s="27"/>
      <c r="R115" s="27"/>
      <c r="S115" s="51" t="s">
        <v>52</v>
      </c>
      <c r="T115" s="51"/>
      <c r="U115" s="51"/>
    </row>
    <row r="116" spans="1:21" s="1" customFormat="1" ht="13.5" customHeight="1">
      <c r="A116" s="33" t="s">
        <v>10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s="1" customFormat="1" ht="13.5" customHeight="1">
      <c r="A117" s="31" t="s">
        <v>181</v>
      </c>
      <c r="B117" s="31"/>
      <c r="C117" s="31"/>
      <c r="D117" s="31"/>
      <c r="E117" s="31"/>
      <c r="F117" s="31"/>
      <c r="G117" s="31"/>
      <c r="H117" s="45" t="s">
        <v>182</v>
      </c>
      <c r="I117" s="45"/>
      <c r="J117" s="45" t="s">
        <v>37</v>
      </c>
      <c r="K117" s="45"/>
      <c r="L117" s="46" t="s">
        <v>52</v>
      </c>
      <c r="M117" s="46"/>
      <c r="N117" s="36" t="s">
        <v>52</v>
      </c>
      <c r="O117" s="36"/>
      <c r="P117" s="36"/>
      <c r="Q117" s="36"/>
      <c r="R117" s="36"/>
      <c r="S117" s="48" t="s">
        <v>52</v>
      </c>
      <c r="T117" s="48"/>
      <c r="U117" s="48"/>
    </row>
    <row r="118" spans="1:21" s="1" customFormat="1" ht="13.5" customHeight="1">
      <c r="A118" s="31" t="s">
        <v>10</v>
      </c>
      <c r="B118" s="31"/>
      <c r="C118" s="31"/>
      <c r="D118" s="31"/>
      <c r="E118" s="31"/>
      <c r="F118" s="31"/>
      <c r="G118" s="31"/>
      <c r="H118" s="32" t="s">
        <v>182</v>
      </c>
      <c r="I118" s="32"/>
      <c r="J118" s="32" t="s">
        <v>10</v>
      </c>
      <c r="K118" s="32"/>
      <c r="L118" s="52" t="s">
        <v>52</v>
      </c>
      <c r="M118" s="52"/>
      <c r="N118" s="36" t="s">
        <v>52</v>
      </c>
      <c r="O118" s="36"/>
      <c r="P118" s="36"/>
      <c r="Q118" s="36"/>
      <c r="R118" s="36"/>
      <c r="S118" s="53" t="s">
        <v>52</v>
      </c>
      <c r="T118" s="53"/>
      <c r="U118" s="53"/>
    </row>
    <row r="119" spans="1:21" s="1" customFormat="1" ht="13.5" customHeight="1">
      <c r="A119" s="31" t="s">
        <v>183</v>
      </c>
      <c r="B119" s="31"/>
      <c r="C119" s="31"/>
      <c r="D119" s="31"/>
      <c r="E119" s="31"/>
      <c r="F119" s="31"/>
      <c r="G119" s="31"/>
      <c r="H119" s="32" t="s">
        <v>184</v>
      </c>
      <c r="I119" s="32"/>
      <c r="J119" s="32" t="s">
        <v>185</v>
      </c>
      <c r="K119" s="32"/>
      <c r="L119" s="54">
        <f>216439.27</f>
        <v>216439.27</v>
      </c>
      <c r="M119" s="54"/>
      <c r="N119" s="34">
        <f>-321449.25</f>
        <v>-321449.25</v>
      </c>
      <c r="O119" s="34"/>
      <c r="P119" s="34"/>
      <c r="Q119" s="34"/>
      <c r="R119" s="34"/>
      <c r="S119" s="55">
        <f>537888.52</f>
        <v>537888.52</v>
      </c>
      <c r="T119" s="55"/>
      <c r="U119" s="55"/>
    </row>
    <row r="120" spans="1:21" s="1" customFormat="1" ht="13.5" customHeight="1">
      <c r="A120" s="31" t="s">
        <v>186</v>
      </c>
      <c r="B120" s="31"/>
      <c r="C120" s="31"/>
      <c r="D120" s="31"/>
      <c r="E120" s="31"/>
      <c r="F120" s="31"/>
      <c r="G120" s="31"/>
      <c r="H120" s="32" t="s">
        <v>187</v>
      </c>
      <c r="I120" s="32"/>
      <c r="J120" s="32" t="s">
        <v>188</v>
      </c>
      <c r="K120" s="32"/>
      <c r="L120" s="54">
        <f>-49376605.68</f>
        <v>-49376605.68</v>
      </c>
      <c r="M120" s="54"/>
      <c r="N120" s="34">
        <f>-11410278.93</f>
        <v>-11410278.93</v>
      </c>
      <c r="O120" s="34"/>
      <c r="P120" s="34"/>
      <c r="Q120" s="34"/>
      <c r="R120" s="34"/>
      <c r="S120" s="56" t="s">
        <v>37</v>
      </c>
      <c r="T120" s="56"/>
      <c r="U120" s="56"/>
    </row>
    <row r="121" spans="1:21" s="1" customFormat="1" ht="13.5" customHeight="1">
      <c r="A121" s="31" t="s">
        <v>189</v>
      </c>
      <c r="B121" s="31"/>
      <c r="C121" s="31"/>
      <c r="D121" s="31"/>
      <c r="E121" s="31"/>
      <c r="F121" s="31"/>
      <c r="G121" s="31"/>
      <c r="H121" s="32" t="s">
        <v>190</v>
      </c>
      <c r="I121" s="32"/>
      <c r="J121" s="32" t="s">
        <v>191</v>
      </c>
      <c r="K121" s="32"/>
      <c r="L121" s="54">
        <f>49593044.95</f>
        <v>49593044.95</v>
      </c>
      <c r="M121" s="54"/>
      <c r="N121" s="34">
        <f>11088829.68</f>
        <v>11088829.68</v>
      </c>
      <c r="O121" s="34"/>
      <c r="P121" s="34"/>
      <c r="Q121" s="34"/>
      <c r="R121" s="34"/>
      <c r="S121" s="56" t="s">
        <v>37</v>
      </c>
      <c r="T121" s="56"/>
      <c r="U121" s="56"/>
    </row>
    <row r="122" spans="1:21" s="1" customFormat="1" ht="13.5" customHeight="1">
      <c r="A122" s="57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s="1" customFormat="1" ht="15.75" customHeight="1">
      <c r="A123" s="7" t="s">
        <v>10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1" customFormat="1" ht="13.5" customHeight="1">
      <c r="A124" s="58" t="s">
        <v>193</v>
      </c>
      <c r="B124" s="58"/>
      <c r="C124" s="58"/>
      <c r="D124" s="58"/>
      <c r="E124" s="58"/>
      <c r="F124" s="7" t="s">
        <v>10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1" customFormat="1" ht="13.5" customHeight="1">
      <c r="A125" s="4" t="s">
        <v>192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</sheetData>
  <sheetProtection/>
  <mergeCells count="739">
    <mergeCell ref="A122:U122"/>
    <mergeCell ref="A123:U123"/>
    <mergeCell ref="A124:E124"/>
    <mergeCell ref="F124:U124"/>
    <mergeCell ref="A125:U125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6:U116"/>
    <mergeCell ref="A117:G117"/>
    <mergeCell ref="H117:I117"/>
    <mergeCell ref="J117:K117"/>
    <mergeCell ref="L117:M117"/>
    <mergeCell ref="N117:R117"/>
    <mergeCell ref="S117:U117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A113:G113"/>
    <mergeCell ref="H113:I113"/>
    <mergeCell ref="J113:K113"/>
    <mergeCell ref="L113:M113"/>
    <mergeCell ref="N113:R113"/>
    <mergeCell ref="S113:U113"/>
    <mergeCell ref="A112:G112"/>
    <mergeCell ref="H112:I112"/>
    <mergeCell ref="J112:K112"/>
    <mergeCell ref="L112:M112"/>
    <mergeCell ref="N112:R112"/>
    <mergeCell ref="S112:U112"/>
    <mergeCell ref="A109:U109"/>
    <mergeCell ref="A110:U110"/>
    <mergeCell ref="A111:G111"/>
    <mergeCell ref="H111:I111"/>
    <mergeCell ref="J111:K111"/>
    <mergeCell ref="L111:M111"/>
    <mergeCell ref="N111:R111"/>
    <mergeCell ref="S111:U111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0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2022-11-21T12:41:57Z</dcterms:created>
  <dcterms:modified xsi:type="dcterms:W3CDTF">2022-11-21T12:41:57Z</dcterms:modified>
  <cp:category/>
  <cp:version/>
  <cp:contentType/>
  <cp:contentStatus/>
</cp:coreProperties>
</file>